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680" yWindow="-15" windowWidth="7710" windowHeight="5715" tabRatio="840" firstSheet="2" activeTab="11"/>
  </bookViews>
  <sheets>
    <sheet name="Attributes" sheetId="3" r:id="rId1"/>
    <sheet name="Skills" sheetId="2" r:id="rId2"/>
    <sheet name="Ranks" sheetId="4" r:id="rId3"/>
    <sheet name="Weapons" sheetId="1" r:id="rId4"/>
    <sheet name="Systems" sheetId="6" r:id="rId5"/>
    <sheet name="Armor" sheetId="11" r:id="rId6"/>
    <sheet name="Chassis" sheetId="9" r:id="rId7"/>
    <sheet name="Power" sheetId="5" r:id="rId8"/>
    <sheet name="Heat" sheetId="7" r:id="rId9"/>
    <sheet name="Movement" sheetId="10" r:id="rId10"/>
    <sheet name="Terrain" sheetId="8" r:id="rId11"/>
    <sheet name="Mech Build" sheetId="12" r:id="rId12"/>
    <sheet name="Mech Test" sheetId="13" r:id="rId13"/>
  </sheets>
  <definedNames>
    <definedName name="Armor_Select">'Mech Build'!$AD$16</definedName>
    <definedName name="Armortable">Armor!$B$2:$M$5</definedName>
    <definedName name="Battlecomputer">Systems!$B$66:$F$71</definedName>
    <definedName name="Body_Parts">'Mech Build'!$H$2:$Q$2</definedName>
    <definedName name="Chassis">Chassis!$B$4:$B$23</definedName>
    <definedName name="DCS">Systems!$B$42:$F$47</definedName>
    <definedName name="ECM">Systems!$B$74:$F$79</definedName>
    <definedName name="Engine">Systems!$B$2:$E$11</definedName>
    <definedName name="Flare">Systems!$B$26:$F$31</definedName>
    <definedName name="Heatregulator">Systems!$B$14:$E$23</definedName>
    <definedName name="Jump">Systems!$B$82:$F$87</definedName>
    <definedName name="Life">Systems!$B$50:$E$55</definedName>
    <definedName name="Location">Chassis!$F$3:$O$3</definedName>
    <definedName name="Maxarmor">Armor!$B$10:$D$29</definedName>
    <definedName name="Maxslots">Chassis!$F$4:$O$23</definedName>
    <definedName name="Scanner">Systems!$B$58:$H$63</definedName>
    <definedName name="Shield">Systems!$B$34:$G$39</definedName>
    <definedName name="Weapons">Table1[Weapon]</definedName>
    <definedName name="Weapontable">Table1[]</definedName>
  </definedNames>
  <calcPr calcId="125725"/>
</workbook>
</file>

<file path=xl/calcChain.xml><?xml version="1.0" encoding="utf-8"?>
<calcChain xmlns="http://schemas.openxmlformats.org/spreadsheetml/2006/main">
  <c r="W2" i="1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U2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V2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H15" i="2" l="1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2"/>
  <c r="L3"/>
  <c r="L4"/>
  <c r="F33" i="12"/>
  <c r="F32"/>
  <c r="F31"/>
  <c r="F30"/>
  <c r="F29"/>
  <c r="F28"/>
  <c r="F27"/>
  <c r="F26"/>
  <c r="F25"/>
  <c r="F24"/>
  <c r="E33"/>
  <c r="E32"/>
  <c r="E31"/>
  <c r="E30"/>
  <c r="E29"/>
  <c r="E28"/>
  <c r="E27"/>
  <c r="E26"/>
  <c r="E25"/>
  <c r="E24"/>
  <c r="I5"/>
  <c r="AO22"/>
  <c r="AN22"/>
  <c r="AM22"/>
  <c r="AL22"/>
  <c r="AK22"/>
  <c r="AJ22"/>
  <c r="AI22"/>
  <c r="AH22"/>
  <c r="AG22"/>
  <c r="AF22"/>
  <c r="AO20"/>
  <c r="Q7" s="1"/>
  <c r="AN20"/>
  <c r="P7" s="1"/>
  <c r="AM20"/>
  <c r="O7" s="1"/>
  <c r="AL20"/>
  <c r="N7" s="1"/>
  <c r="AK20"/>
  <c r="M7" s="1"/>
  <c r="AJ20"/>
  <c r="L7" s="1"/>
  <c r="AI20"/>
  <c r="K7" s="1"/>
  <c r="AH20"/>
  <c r="J7" s="1"/>
  <c r="AG20"/>
  <c r="I7" s="1"/>
  <c r="AF20"/>
  <c r="H7" s="1"/>
  <c r="Q6"/>
  <c r="P6"/>
  <c r="O6"/>
  <c r="N6"/>
  <c r="M6"/>
  <c r="L6"/>
  <c r="K6"/>
  <c r="J6"/>
  <c r="H6"/>
  <c r="Q8"/>
  <c r="P8"/>
  <c r="O8"/>
  <c r="N8"/>
  <c r="M8"/>
  <c r="L8"/>
  <c r="K8"/>
  <c r="J8"/>
  <c r="H8"/>
  <c r="I8"/>
  <c r="I6"/>
  <c r="U12"/>
  <c r="H5"/>
  <c r="BC30" i="1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BC2"/>
  <c r="BB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E19" i="12"/>
  <c r="AE23" i="9"/>
  <c r="AF23" s="1"/>
  <c r="AD23"/>
  <c r="AC23"/>
  <c r="AF22"/>
  <c r="AE22"/>
  <c r="AD22"/>
  <c r="AC22"/>
  <c r="AE21"/>
  <c r="AF21" s="1"/>
  <c r="AD21"/>
  <c r="AC21"/>
  <c r="AE20"/>
  <c r="AF20" s="1"/>
  <c r="AD20"/>
  <c r="AC20"/>
  <c r="AE19"/>
  <c r="AF19" s="1"/>
  <c r="AD19"/>
  <c r="AC19"/>
  <c r="AE18"/>
  <c r="AF18" s="1"/>
  <c r="AD18"/>
  <c r="AC18"/>
  <c r="AE17"/>
  <c r="AF17" s="1"/>
  <c r="AD17"/>
  <c r="AC17"/>
  <c r="AE16"/>
  <c r="AF16" s="1"/>
  <c r="AD16"/>
  <c r="AC16"/>
  <c r="AE15"/>
  <c r="AF15" s="1"/>
  <c r="AD15"/>
  <c r="AC15"/>
  <c r="AE14"/>
  <c r="AF14" s="1"/>
  <c r="AD14"/>
  <c r="AC14"/>
  <c r="AE13"/>
  <c r="AF13" s="1"/>
  <c r="AD13"/>
  <c r="AC13"/>
  <c r="AE12"/>
  <c r="AF12" s="1"/>
  <c r="AD12"/>
  <c r="AC12"/>
  <c r="AE11"/>
  <c r="AF11" s="1"/>
  <c r="AD11"/>
  <c r="AC11"/>
  <c r="AE10"/>
  <c r="AF10" s="1"/>
  <c r="AD10"/>
  <c r="AC10"/>
  <c r="AE9"/>
  <c r="AF9" s="1"/>
  <c r="AD9"/>
  <c r="AC9"/>
  <c r="AE8"/>
  <c r="AF8" s="1"/>
  <c r="AD8"/>
  <c r="AC8"/>
  <c r="AE7"/>
  <c r="AF7" s="1"/>
  <c r="AD7"/>
  <c r="AC7"/>
  <c r="AE6"/>
  <c r="AF6" s="1"/>
  <c r="AD6"/>
  <c r="AC6"/>
  <c r="AE5"/>
  <c r="AF5" s="1"/>
  <c r="AD5"/>
  <c r="AC5"/>
  <c r="AF4"/>
  <c r="AE4"/>
  <c r="AD4"/>
  <c r="AC4"/>
  <c r="AA23"/>
  <c r="AB23" s="1"/>
  <c r="AA22"/>
  <c r="AB22" s="1"/>
  <c r="AA21"/>
  <c r="AB21" s="1"/>
  <c r="AA20"/>
  <c r="AB20" s="1"/>
  <c r="AA19"/>
  <c r="AB19" s="1"/>
  <c r="AA18"/>
  <c r="AB18" s="1"/>
  <c r="AA17"/>
  <c r="AB17" s="1"/>
  <c r="AA16"/>
  <c r="AB16" s="1"/>
  <c r="AA15"/>
  <c r="AB15" s="1"/>
  <c r="AA14"/>
  <c r="AB14" s="1"/>
  <c r="AA13"/>
  <c r="AB13" s="1"/>
  <c r="AA12"/>
  <c r="AB12" s="1"/>
  <c r="AA11"/>
  <c r="AB11" s="1"/>
  <c r="AA10"/>
  <c r="AB10" s="1"/>
  <c r="AA9"/>
  <c r="AB9" s="1"/>
  <c r="AA8"/>
  <c r="AB8" s="1"/>
  <c r="AA7"/>
  <c r="AB7" s="1"/>
  <c r="AA6"/>
  <c r="AB6" s="1"/>
  <c r="AA5"/>
  <c r="AB5" s="1"/>
  <c r="AA4"/>
  <c r="AB4" s="1"/>
  <c r="R17" i="12"/>
  <c r="R14"/>
  <c r="R12"/>
  <c r="AF21" l="1"/>
  <c r="AG21"/>
  <c r="AI21"/>
  <c r="AK21"/>
  <c r="AM21"/>
  <c r="AO21"/>
  <c r="AH21"/>
  <c r="AL21"/>
  <c r="AN21"/>
  <c r="AJ21"/>
  <c r="G29" i="1"/>
  <c r="G28"/>
  <c r="G27"/>
  <c r="G26"/>
  <c r="G25"/>
  <c r="G24"/>
  <c r="G23"/>
  <c r="G22"/>
  <c r="G21"/>
  <c r="J28" i="12"/>
  <c r="Q9"/>
  <c r="P9"/>
  <c r="O9"/>
  <c r="N9"/>
  <c r="M9"/>
  <c r="L9"/>
  <c r="K9"/>
  <c r="J9"/>
  <c r="I9"/>
  <c r="H9"/>
  <c r="Q5"/>
  <c r="P5"/>
  <c r="O5"/>
  <c r="N5"/>
  <c r="M5"/>
  <c r="L5"/>
  <c r="K5"/>
  <c r="J5"/>
  <c r="R33"/>
  <c r="R32"/>
  <c r="T33"/>
  <c r="T32"/>
  <c r="T31"/>
  <c r="T30"/>
  <c r="T29"/>
  <c r="T28"/>
  <c r="T27"/>
  <c r="T26"/>
  <c r="T25"/>
  <c r="T24"/>
  <c r="K9" i="1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I9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E25" i="13"/>
  <c r="H25" s="1"/>
  <c r="AP15" s="1"/>
  <c r="E24"/>
  <c r="H24" s="1"/>
  <c r="AL15" s="1"/>
  <c r="E23"/>
  <c r="G23" s="1"/>
  <c r="AF15" s="1"/>
  <c r="E22"/>
  <c r="G22" s="1"/>
  <c r="E21"/>
  <c r="G21" s="1"/>
  <c r="X15" s="1"/>
  <c r="E20"/>
  <c r="G20" s="1"/>
  <c r="T15" s="1"/>
  <c r="E19"/>
  <c r="E18"/>
  <c r="F20" i="12"/>
  <c r="G2"/>
  <c r="C9"/>
  <c r="C6"/>
  <c r="Q33"/>
  <c r="P33"/>
  <c r="O33"/>
  <c r="N33"/>
  <c r="M33"/>
  <c r="L33"/>
  <c r="K33"/>
  <c r="J33"/>
  <c r="I33"/>
  <c r="H33"/>
  <c r="Q32"/>
  <c r="P32"/>
  <c r="O32"/>
  <c r="N32"/>
  <c r="M32"/>
  <c r="L32"/>
  <c r="K32"/>
  <c r="J32"/>
  <c r="I32"/>
  <c r="H32"/>
  <c r="Q31"/>
  <c r="P31"/>
  <c r="O31"/>
  <c r="N31"/>
  <c r="M31"/>
  <c r="L31"/>
  <c r="K31"/>
  <c r="J31"/>
  <c r="I31"/>
  <c r="H31"/>
  <c r="Q30"/>
  <c r="P30"/>
  <c r="O30"/>
  <c r="N30"/>
  <c r="M30"/>
  <c r="L30"/>
  <c r="K30"/>
  <c r="J30"/>
  <c r="I30"/>
  <c r="H30"/>
  <c r="Q29"/>
  <c r="P29"/>
  <c r="O29"/>
  <c r="N29"/>
  <c r="M29"/>
  <c r="L29"/>
  <c r="K29"/>
  <c r="J29"/>
  <c r="I29"/>
  <c r="H29"/>
  <c r="Q28"/>
  <c r="P28"/>
  <c r="O28"/>
  <c r="N28"/>
  <c r="L28"/>
  <c r="K28"/>
  <c r="I28"/>
  <c r="H28"/>
  <c r="Q27"/>
  <c r="P27"/>
  <c r="O27"/>
  <c r="L27"/>
  <c r="J27"/>
  <c r="H27"/>
  <c r="Q26"/>
  <c r="P26"/>
  <c r="O26"/>
  <c r="M26"/>
  <c r="L26"/>
  <c r="K26"/>
  <c r="J26"/>
  <c r="I26"/>
  <c r="H26"/>
  <c r="Q25"/>
  <c r="P25"/>
  <c r="O25"/>
  <c r="L25"/>
  <c r="I25"/>
  <c r="H25"/>
  <c r="Q24"/>
  <c r="P24"/>
  <c r="O24"/>
  <c r="L24"/>
  <c r="H24"/>
  <c r="I24"/>
  <c r="M28"/>
  <c r="N27"/>
  <c r="N26"/>
  <c r="M25"/>
  <c r="Q21"/>
  <c r="P21"/>
  <c r="O21"/>
  <c r="N21"/>
  <c r="M21"/>
  <c r="L21"/>
  <c r="K21"/>
  <c r="J21"/>
  <c r="I21"/>
  <c r="H21"/>
  <c r="Q20"/>
  <c r="P20"/>
  <c r="O20"/>
  <c r="O19"/>
  <c r="O18"/>
  <c r="O16"/>
  <c r="L15"/>
  <c r="L19"/>
  <c r="I19"/>
  <c r="H19"/>
  <c r="J18"/>
  <c r="J17"/>
  <c r="K16"/>
  <c r="J16"/>
  <c r="I16"/>
  <c r="O14"/>
  <c r="L14"/>
  <c r="K13"/>
  <c r="J13"/>
  <c r="E20"/>
  <c r="K19"/>
  <c r="E18"/>
  <c r="H18" s="1"/>
  <c r="F16"/>
  <c r="E16"/>
  <c r="H16" s="1"/>
  <c r="E17"/>
  <c r="H17" s="1"/>
  <c r="E15"/>
  <c r="K15" s="1"/>
  <c r="E14"/>
  <c r="K14" s="1"/>
  <c r="E13"/>
  <c r="H13" s="1"/>
  <c r="F12"/>
  <c r="E12"/>
  <c r="K12" s="1"/>
  <c r="F11"/>
  <c r="E11"/>
  <c r="L11"/>
  <c r="O11"/>
  <c r="I11"/>
  <c r="N11"/>
  <c r="M11"/>
  <c r="K11"/>
  <c r="J11"/>
  <c r="U14" i="6"/>
  <c r="T14"/>
  <c r="S14"/>
  <c r="R14"/>
  <c r="Q14"/>
  <c r="P14"/>
  <c r="O14"/>
  <c r="S2" i="1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R2"/>
  <c r="R3"/>
  <c r="R4"/>
  <c r="R5"/>
  <c r="T5" s="1"/>
  <c r="R6"/>
  <c r="T6" s="1"/>
  <c r="R7"/>
  <c r="R8"/>
  <c r="T8" s="1"/>
  <c r="R9"/>
  <c r="T9" s="1"/>
  <c r="R10"/>
  <c r="T10" s="1"/>
  <c r="R11"/>
  <c r="T11" s="1"/>
  <c r="R12"/>
  <c r="T12" s="1"/>
  <c r="R13"/>
  <c r="T13" s="1"/>
  <c r="R14"/>
  <c r="T14" s="1"/>
  <c r="R15"/>
  <c r="T15" s="1"/>
  <c r="R16"/>
  <c r="T16" s="1"/>
  <c r="R17"/>
  <c r="R18"/>
  <c r="T18" s="1"/>
  <c r="R19"/>
  <c r="T19" s="1"/>
  <c r="R20"/>
  <c r="T20" s="1"/>
  <c r="R21"/>
  <c r="T21" s="1"/>
  <c r="R22"/>
  <c r="T22" s="1"/>
  <c r="R23"/>
  <c r="T23" s="1"/>
  <c r="R24"/>
  <c r="T24" s="1"/>
  <c r="R25"/>
  <c r="T25" s="1"/>
  <c r="R26"/>
  <c r="T26" s="1"/>
  <c r="R27"/>
  <c r="T27" s="1"/>
  <c r="R28"/>
  <c r="T28" s="1"/>
  <c r="R29"/>
  <c r="T29" s="1"/>
  <c r="R30"/>
  <c r="T30" s="1"/>
  <c r="R31"/>
  <c r="T31" s="1"/>
  <c r="R32"/>
  <c r="T32" s="1"/>
  <c r="R33"/>
  <c r="T33" s="1"/>
  <c r="J24" i="12" l="1"/>
  <c r="L17"/>
  <c r="K25"/>
  <c r="K27"/>
  <c r="L13"/>
  <c r="I14"/>
  <c r="O12"/>
  <c r="K18"/>
  <c r="I17"/>
  <c r="I15"/>
  <c r="I13"/>
  <c r="F13" s="1"/>
  <c r="J14"/>
  <c r="F14" s="1"/>
  <c r="K17"/>
  <c r="I18"/>
  <c r="L12"/>
  <c r="J19"/>
  <c r="F19" s="1"/>
  <c r="R19" s="1"/>
  <c r="S10" s="1"/>
  <c r="L18"/>
  <c r="O15"/>
  <c r="S20"/>
  <c r="T4" i="1"/>
  <c r="T2"/>
  <c r="T17"/>
  <c r="T7"/>
  <c r="T3"/>
  <c r="J15" i="12"/>
  <c r="M27"/>
  <c r="N24"/>
  <c r="K24"/>
  <c r="I27"/>
  <c r="M24"/>
  <c r="M22" s="1"/>
  <c r="L16"/>
  <c r="J12"/>
  <c r="R9"/>
  <c r="R8"/>
  <c r="R6"/>
  <c r="G25" i="13"/>
  <c r="AN15" s="1"/>
  <c r="H23"/>
  <c r="AH15" s="1"/>
  <c r="I23"/>
  <c r="I22"/>
  <c r="AB15"/>
  <c r="H22"/>
  <c r="AD15" s="1"/>
  <c r="H21"/>
  <c r="Z15" s="1"/>
  <c r="I21"/>
  <c r="H20"/>
  <c r="V15" s="1"/>
  <c r="I20"/>
  <c r="G24"/>
  <c r="AJ15" s="1"/>
  <c r="H19"/>
  <c r="R15" s="1"/>
  <c r="G19"/>
  <c r="P15" s="1"/>
  <c r="G18"/>
  <c r="L15" s="1"/>
  <c r="H18"/>
  <c r="N15" s="1"/>
  <c r="P22" i="12"/>
  <c r="Q22"/>
  <c r="H22"/>
  <c r="I12"/>
  <c r="F17" l="1"/>
  <c r="N25"/>
  <c r="J25"/>
  <c r="J22" s="1"/>
  <c r="N22"/>
  <c r="O22"/>
  <c r="F18"/>
  <c r="K22"/>
  <c r="F15"/>
  <c r="G16" i="13"/>
  <c r="M15" s="1"/>
  <c r="O15" s="1"/>
  <c r="Q15" s="1"/>
  <c r="S15" s="1"/>
  <c r="U15" s="1"/>
  <c r="L22" i="12"/>
  <c r="I22"/>
  <c r="I25" i="13"/>
  <c r="I24"/>
  <c r="I19"/>
  <c r="I18"/>
  <c r="C22" i="12" l="1"/>
  <c r="K16" i="13"/>
  <c r="L16" s="1"/>
  <c r="M16" s="1"/>
  <c r="O16" s="1"/>
  <c r="W15"/>
  <c r="T16" l="1"/>
  <c r="V16" s="1"/>
  <c r="N16"/>
  <c r="P16"/>
  <c r="R16" s="1"/>
  <c r="Y15"/>
  <c r="X16" s="1"/>
  <c r="Q16" l="1"/>
  <c r="S16" s="1"/>
  <c r="U16" s="1"/>
  <c r="Z16"/>
  <c r="AA15"/>
  <c r="W16" l="1"/>
  <c r="Y16" s="1"/>
  <c r="AA16" s="1"/>
  <c r="AC15"/>
  <c r="AB16" s="1"/>
  <c r="AC16" l="1"/>
  <c r="AD16"/>
  <c r="AE15"/>
  <c r="AG15" l="1"/>
  <c r="AF16" s="1"/>
  <c r="AE16"/>
  <c r="AG16" l="1"/>
  <c r="AH16"/>
  <c r="AI15"/>
  <c r="AK15" l="1"/>
  <c r="AJ16" s="1"/>
  <c r="AI16"/>
  <c r="AM15" l="1"/>
  <c r="AO15" s="1"/>
  <c r="AN16" s="1"/>
  <c r="AK16"/>
  <c r="AM16" s="1"/>
  <c r="AL16"/>
  <c r="AO16" l="1"/>
  <c r="AP16"/>
  <c r="K17" l="1"/>
  <c r="P17" s="1"/>
  <c r="AJ17" l="1"/>
  <c r="AL17" s="1"/>
  <c r="AN17"/>
  <c r="AP17" s="1"/>
  <c r="T17"/>
  <c r="V17" s="1"/>
  <c r="AB17"/>
  <c r="AD17" s="1"/>
  <c r="L17"/>
  <c r="M17" s="1"/>
  <c r="O17" s="1"/>
  <c r="AF17"/>
  <c r="AH17" s="1"/>
  <c r="X17"/>
  <c r="Z17" s="1"/>
  <c r="R17"/>
  <c r="N17" l="1"/>
  <c r="K18" s="1"/>
  <c r="L18" s="1"/>
  <c r="M18" s="1"/>
  <c r="O18" s="1"/>
  <c r="Q17"/>
  <c r="P18" l="1"/>
  <c r="Q18" s="1"/>
  <c r="S18" s="1"/>
  <c r="N18"/>
  <c r="S17"/>
  <c r="U17" s="1"/>
  <c r="T18" s="1"/>
  <c r="R18" l="1"/>
  <c r="W17"/>
  <c r="U18"/>
  <c r="W18" s="1"/>
  <c r="V18"/>
  <c r="Y17" l="1"/>
  <c r="X18" s="1"/>
  <c r="AA17" l="1"/>
  <c r="Y18"/>
  <c r="AA18" s="1"/>
  <c r="Z18"/>
  <c r="AC17" l="1"/>
  <c r="AB18" s="1"/>
  <c r="AE17" l="1"/>
  <c r="AC18"/>
  <c r="AE18" s="1"/>
  <c r="AD18"/>
  <c r="AG17" l="1"/>
  <c r="AF18" s="1"/>
  <c r="AI17" l="1"/>
  <c r="AG18"/>
  <c r="AI18" s="1"/>
  <c r="AH18"/>
  <c r="AK17" l="1"/>
  <c r="AJ18" s="1"/>
  <c r="AM17" l="1"/>
  <c r="AO17" s="1"/>
  <c r="AN18" s="1"/>
  <c r="AK18"/>
  <c r="AM18" s="1"/>
  <c r="AL18"/>
  <c r="AO18" l="1"/>
  <c r="AP18"/>
  <c r="K19" l="1"/>
  <c r="L19" s="1"/>
  <c r="AN19"/>
  <c r="AP19" s="1"/>
  <c r="AJ19"/>
  <c r="T19" l="1"/>
  <c r="AF19"/>
  <c r="AH19" s="1"/>
  <c r="AB19"/>
  <c r="AD19" s="1"/>
  <c r="X19"/>
  <c r="Z19" s="1"/>
  <c r="P19"/>
  <c r="R19" s="1"/>
  <c r="M19"/>
  <c r="O19" s="1"/>
  <c r="N19"/>
  <c r="AL19"/>
  <c r="V19"/>
  <c r="K20" l="1"/>
  <c r="L20" s="1"/>
  <c r="Q19"/>
  <c r="P20" l="1"/>
  <c r="R20" s="1"/>
  <c r="M20"/>
  <c r="O20" s="1"/>
  <c r="N20"/>
  <c r="S19"/>
  <c r="Q20" l="1"/>
  <c r="S20" s="1"/>
  <c r="U19"/>
  <c r="T20" s="1"/>
  <c r="U20" l="1"/>
  <c r="W20" s="1"/>
  <c r="V20"/>
  <c r="W19"/>
  <c r="Y19" l="1"/>
  <c r="X20" s="1"/>
  <c r="Y20" l="1"/>
  <c r="AA20" s="1"/>
  <c r="Z20"/>
  <c r="AA19"/>
  <c r="AC19" l="1"/>
  <c r="AB20" s="1"/>
  <c r="AC20" l="1"/>
  <c r="AE20" s="1"/>
  <c r="AD20"/>
  <c r="AE19"/>
  <c r="AG19" l="1"/>
  <c r="AF20" s="1"/>
  <c r="AG20" l="1"/>
  <c r="AI20" s="1"/>
  <c r="AH20"/>
  <c r="AI19"/>
  <c r="AK19" l="1"/>
  <c r="AJ20" s="1"/>
  <c r="AK20" l="1"/>
  <c r="AM20" s="1"/>
  <c r="AL20"/>
  <c r="AM19"/>
  <c r="AO19" s="1"/>
  <c r="AN20" s="1"/>
  <c r="AO20" l="1"/>
  <c r="AP20"/>
  <c r="K21" s="1"/>
  <c r="L21" l="1"/>
  <c r="P21"/>
  <c r="T21"/>
  <c r="X21"/>
  <c r="AB21"/>
  <c r="AF21"/>
  <c r="AN21"/>
  <c r="AJ21"/>
  <c r="AL21" l="1"/>
  <c r="AH21"/>
  <c r="Z21"/>
  <c r="R21"/>
  <c r="AP21"/>
  <c r="AD21"/>
  <c r="V21"/>
  <c r="M21"/>
  <c r="O21" s="1"/>
  <c r="N21"/>
  <c r="K22" l="1"/>
  <c r="L22" s="1"/>
  <c r="M22" s="1"/>
  <c r="O22" s="1"/>
  <c r="Q21"/>
  <c r="P22" l="1"/>
  <c r="Q22" s="1"/>
  <c r="S22" s="1"/>
  <c r="N22"/>
  <c r="S21"/>
  <c r="U21" s="1"/>
  <c r="T22" s="1"/>
  <c r="R22" l="1"/>
  <c r="U22"/>
  <c r="W22" s="1"/>
  <c r="V22"/>
  <c r="W21"/>
  <c r="Y21" l="1"/>
  <c r="X22" s="1"/>
  <c r="AA21" l="1"/>
  <c r="Y22"/>
  <c r="AA22" s="1"/>
  <c r="Z22"/>
  <c r="AC21" l="1"/>
  <c r="AB22" s="1"/>
  <c r="AE21" l="1"/>
  <c r="AC22"/>
  <c r="AE22" s="1"/>
  <c r="AD22"/>
  <c r="AG21" l="1"/>
  <c r="AF22" s="1"/>
  <c r="AI21" l="1"/>
  <c r="AG22"/>
  <c r="AI22" s="1"/>
  <c r="AH22"/>
  <c r="AK21" l="1"/>
  <c r="AJ22" s="1"/>
  <c r="AM21" l="1"/>
  <c r="AO21" s="1"/>
  <c r="AN22" s="1"/>
  <c r="AK22"/>
  <c r="AM22" s="1"/>
  <c r="AL22"/>
  <c r="AO22" l="1"/>
  <c r="AP22"/>
  <c r="K23" s="1"/>
  <c r="AN23" l="1"/>
  <c r="AP23" s="1"/>
  <c r="L23"/>
  <c r="P23"/>
  <c r="T23"/>
  <c r="X23"/>
  <c r="AB23"/>
  <c r="AF23"/>
  <c r="AJ23"/>
  <c r="AD23" l="1"/>
  <c r="V23"/>
  <c r="M23"/>
  <c r="O23" s="1"/>
  <c r="Q23" s="1"/>
  <c r="N23"/>
  <c r="AL23"/>
  <c r="AH23"/>
  <c r="Z23"/>
  <c r="R23"/>
  <c r="K24" l="1"/>
  <c r="P24" s="1"/>
  <c r="S23"/>
  <c r="R24" l="1"/>
  <c r="U23"/>
  <c r="T24" s="1"/>
  <c r="L24"/>
  <c r="V24" l="1"/>
  <c r="M24"/>
  <c r="O24" s="1"/>
  <c r="N24"/>
  <c r="W23"/>
  <c r="Y23" l="1"/>
  <c r="X24" s="1"/>
  <c r="Q24"/>
  <c r="S24" l="1"/>
  <c r="AA23"/>
  <c r="Z24"/>
  <c r="AC23" l="1"/>
  <c r="AB24" s="1"/>
  <c r="U24"/>
  <c r="W24" s="1"/>
  <c r="Y24" l="1"/>
  <c r="AA24" s="1"/>
  <c r="AE23"/>
  <c r="AD24"/>
  <c r="AC24" l="1"/>
  <c r="AE24" s="1"/>
  <c r="AG23"/>
  <c r="AF24" s="1"/>
  <c r="AG24" l="1"/>
  <c r="AI24" s="1"/>
  <c r="AH24"/>
  <c r="AI23"/>
  <c r="AK23" l="1"/>
  <c r="AJ24" s="1"/>
  <c r="AK24" l="1"/>
  <c r="AM24" s="1"/>
  <c r="AL24"/>
  <c r="AM23"/>
  <c r="AO23" s="1"/>
  <c r="AN24" s="1"/>
  <c r="AO24" l="1"/>
  <c r="AP24"/>
  <c r="K25" s="1"/>
  <c r="L25" l="1"/>
  <c r="P25"/>
  <c r="T25"/>
  <c r="X25"/>
  <c r="AB25"/>
  <c r="AF25"/>
  <c r="AN25"/>
  <c r="AJ25"/>
  <c r="AL25" l="1"/>
  <c r="AH25"/>
  <c r="Z25"/>
  <c r="R25"/>
  <c r="AP25"/>
  <c r="AD25"/>
  <c r="V25"/>
  <c r="M25"/>
  <c r="O25" s="1"/>
  <c r="N25"/>
  <c r="K26" l="1"/>
  <c r="L26" s="1"/>
  <c r="Q25"/>
  <c r="P26" l="1"/>
  <c r="R26" s="1"/>
  <c r="S25"/>
  <c r="M26"/>
  <c r="O26" s="1"/>
  <c r="N26"/>
  <c r="U25" l="1"/>
  <c r="T26" s="1"/>
  <c r="Q26"/>
  <c r="S26" s="1"/>
  <c r="W25" l="1"/>
  <c r="U26"/>
  <c r="V26"/>
  <c r="W26" l="1"/>
  <c r="Y25"/>
  <c r="X26" s="1"/>
  <c r="AA25" l="1"/>
  <c r="Y26"/>
  <c r="AA26" s="1"/>
  <c r="Z26"/>
  <c r="AC25" l="1"/>
  <c r="AB26" s="1"/>
  <c r="AE25" l="1"/>
  <c r="AC26"/>
  <c r="AE26" s="1"/>
  <c r="AD26"/>
  <c r="AG25" l="1"/>
  <c r="AF26" s="1"/>
  <c r="AI25" l="1"/>
  <c r="AG26"/>
  <c r="AI26" s="1"/>
  <c r="AH26"/>
  <c r="AK25" l="1"/>
  <c r="AJ26" s="1"/>
  <c r="AM25" l="1"/>
  <c r="AO25" s="1"/>
  <c r="AN26" s="1"/>
  <c r="AK26"/>
  <c r="AM26" s="1"/>
  <c r="AL26"/>
  <c r="AO26" l="1"/>
  <c r="AP26"/>
  <c r="K27" s="1"/>
  <c r="AN27" l="1"/>
  <c r="L27"/>
  <c r="P27"/>
  <c r="T27"/>
  <c r="X27"/>
  <c r="AB27"/>
  <c r="AF27"/>
  <c r="AJ27"/>
  <c r="AL27" l="1"/>
  <c r="AD27"/>
  <c r="V27"/>
  <c r="M27"/>
  <c r="O27" s="1"/>
  <c r="Q27" s="1"/>
  <c r="N27"/>
  <c r="AP27"/>
  <c r="AH27"/>
  <c r="Z27"/>
  <c r="R27"/>
  <c r="K28" l="1"/>
  <c r="P28" s="1"/>
  <c r="S27"/>
  <c r="U27" l="1"/>
  <c r="T28" s="1"/>
  <c r="R28"/>
  <c r="L28"/>
  <c r="M28" l="1"/>
  <c r="O28" s="1"/>
  <c r="N28"/>
  <c r="W27"/>
  <c r="V28"/>
  <c r="Q28" l="1"/>
  <c r="Y27"/>
  <c r="X28" s="1"/>
  <c r="S28" l="1"/>
  <c r="AA27"/>
  <c r="AC27" s="1"/>
  <c r="AB28" s="1"/>
  <c r="U28"/>
  <c r="Z28"/>
  <c r="W28" l="1"/>
  <c r="Y28" s="1"/>
  <c r="AA28" s="1"/>
  <c r="AE27"/>
  <c r="AD28"/>
  <c r="AC28" l="1"/>
  <c r="AE28" s="1"/>
  <c r="AG27"/>
  <c r="AF28" s="1"/>
  <c r="AI27" l="1"/>
  <c r="AG28"/>
  <c r="AH28"/>
  <c r="AI28" l="1"/>
  <c r="AK27"/>
  <c r="AJ28" s="1"/>
  <c r="AM27" l="1"/>
  <c r="AO27" s="1"/>
  <c r="AN28" s="1"/>
  <c r="AK28"/>
  <c r="AM28" s="1"/>
  <c r="AL28"/>
  <c r="AO28" l="1"/>
  <c r="AP28"/>
  <c r="K29" s="1"/>
  <c r="T29" l="1"/>
  <c r="V29" s="1"/>
  <c r="L29"/>
  <c r="P29"/>
  <c r="AN29"/>
  <c r="X29"/>
  <c r="AB29"/>
  <c r="AF29"/>
  <c r="AJ29"/>
  <c r="R29" l="1"/>
  <c r="M29"/>
  <c r="O29" s="1"/>
  <c r="Q29" s="1"/>
  <c r="S29" s="1"/>
  <c r="U29" s="1"/>
  <c r="W29" s="1"/>
  <c r="Y29" s="1"/>
  <c r="AA29" s="1"/>
  <c r="AC29" s="1"/>
  <c r="N29"/>
  <c r="AH29"/>
  <c r="Z29"/>
  <c r="AP29"/>
  <c r="AL29"/>
  <c r="AD29"/>
  <c r="K30" l="1"/>
  <c r="AB30" s="1"/>
  <c r="AE29"/>
  <c r="AD30" l="1"/>
  <c r="AG29"/>
  <c r="AF30" s="1"/>
  <c r="L30"/>
  <c r="P30"/>
  <c r="T30"/>
  <c r="X30"/>
  <c r="AH30" l="1"/>
  <c r="V30"/>
  <c r="M30"/>
  <c r="O30" s="1"/>
  <c r="Q30" s="1"/>
  <c r="N30"/>
  <c r="Z30"/>
  <c r="R30"/>
  <c r="AI29"/>
  <c r="S30" l="1"/>
  <c r="AK29"/>
  <c r="AJ30" s="1"/>
  <c r="AL30" l="1"/>
  <c r="U30"/>
  <c r="AM29"/>
  <c r="AO29" s="1"/>
  <c r="AN30" s="1"/>
  <c r="AP30" l="1"/>
  <c r="K31" s="1"/>
  <c r="W30"/>
  <c r="L31" l="1"/>
  <c r="P31"/>
  <c r="T31"/>
  <c r="Y30"/>
  <c r="X31" s="1"/>
  <c r="R31" l="1"/>
  <c r="AA30"/>
  <c r="Z31"/>
  <c r="V31"/>
  <c r="M31"/>
  <c r="O31" s="1"/>
  <c r="Q31" s="1"/>
  <c r="N31"/>
  <c r="AC30" l="1"/>
  <c r="AB31" s="1"/>
  <c r="S31"/>
  <c r="U31" l="1"/>
  <c r="W31" s="1"/>
  <c r="AE30"/>
  <c r="AD31"/>
  <c r="Y31" l="1"/>
  <c r="AA31" s="1"/>
  <c r="AG30"/>
  <c r="AF31" s="1"/>
  <c r="AC31" l="1"/>
  <c r="AE31" s="1"/>
  <c r="AH31"/>
  <c r="AI30"/>
  <c r="AG31" l="1"/>
  <c r="AI31" s="1"/>
  <c r="AK30"/>
  <c r="AJ31" s="1"/>
  <c r="AM30" l="1"/>
  <c r="AO30" s="1"/>
  <c r="AN31" s="1"/>
  <c r="AP31" s="1"/>
  <c r="AK31"/>
  <c r="AM31" s="1"/>
  <c r="AL31"/>
  <c r="K32" l="1"/>
  <c r="AF32" s="1"/>
  <c r="AH32" s="1"/>
  <c r="AO31"/>
  <c r="T32" l="1"/>
  <c r="V32" s="1"/>
  <c r="AB32"/>
  <c r="AD32" s="1"/>
  <c r="X32"/>
  <c r="Z32" s="1"/>
  <c r="L32"/>
  <c r="M32" s="1"/>
  <c r="O32" s="1"/>
  <c r="P32"/>
  <c r="R32" s="1"/>
  <c r="AJ32"/>
  <c r="AL32" s="1"/>
  <c r="AN32"/>
  <c r="AP32" s="1"/>
  <c r="Q32" l="1"/>
  <c r="S32" s="1"/>
  <c r="N32"/>
  <c r="K33" s="1"/>
  <c r="L33" s="1"/>
  <c r="N33" s="1"/>
  <c r="P33" l="1"/>
  <c r="R33" s="1"/>
  <c r="M33"/>
  <c r="O33" s="1"/>
  <c r="U32"/>
  <c r="T33" s="1"/>
  <c r="Q33" l="1"/>
  <c r="S33" s="1"/>
  <c r="U33" s="1"/>
  <c r="W33" s="1"/>
  <c r="V33"/>
  <c r="W32"/>
  <c r="Y32" l="1"/>
  <c r="X33" s="1"/>
  <c r="Y33" l="1"/>
  <c r="AA33" s="1"/>
  <c r="Z33"/>
  <c r="AA32"/>
  <c r="AC32" l="1"/>
  <c r="AB33" s="1"/>
  <c r="AC33" l="1"/>
  <c r="AE33" s="1"/>
  <c r="AD33"/>
  <c r="AE32"/>
  <c r="AG32" l="1"/>
  <c r="AF33" s="1"/>
  <c r="AG33" l="1"/>
  <c r="AI33" s="1"/>
  <c r="AH33"/>
  <c r="AI32"/>
  <c r="AK32" l="1"/>
  <c r="AJ33" s="1"/>
  <c r="AK33" l="1"/>
  <c r="AM33" s="1"/>
  <c r="AL33"/>
  <c r="AM32"/>
  <c r="AO32" s="1"/>
  <c r="AN33" s="1"/>
  <c r="AO33" l="1"/>
  <c r="AP33"/>
  <c r="K34" s="1"/>
  <c r="X34" s="1"/>
  <c r="Z34" s="1"/>
  <c r="L34" l="1"/>
  <c r="P34"/>
  <c r="T34"/>
  <c r="AB34"/>
  <c r="AF34"/>
  <c r="AN34"/>
  <c r="AJ34"/>
  <c r="AP34" l="1"/>
  <c r="AD34"/>
  <c r="R34"/>
  <c r="AL34"/>
  <c r="AH34"/>
  <c r="V34"/>
  <c r="M34"/>
  <c r="O34" s="1"/>
  <c r="N34"/>
  <c r="K35" l="1"/>
  <c r="L35" s="1"/>
  <c r="Q34"/>
  <c r="P35" l="1"/>
  <c r="M35"/>
  <c r="O35" s="1"/>
  <c r="N35"/>
  <c r="S34"/>
  <c r="R35"/>
  <c r="Q35" l="1"/>
  <c r="S35" s="1"/>
  <c r="U34"/>
  <c r="T35" s="1"/>
  <c r="W34" l="1"/>
  <c r="U35"/>
  <c r="V35"/>
  <c r="Y34" l="1"/>
  <c r="X35" s="1"/>
  <c r="W35"/>
  <c r="Y35" l="1"/>
  <c r="Z35"/>
  <c r="AA34"/>
  <c r="AC34" l="1"/>
  <c r="AB35" s="1"/>
  <c r="AA35"/>
  <c r="AC35" l="1"/>
  <c r="AD35"/>
  <c r="AE34"/>
  <c r="AG34" l="1"/>
  <c r="AF35" s="1"/>
  <c r="AE35"/>
  <c r="AG35" l="1"/>
  <c r="AH35"/>
  <c r="AI34"/>
  <c r="AK34" l="1"/>
  <c r="AJ35" s="1"/>
  <c r="AI35"/>
  <c r="AK35" l="1"/>
  <c r="AL35"/>
  <c r="AM34"/>
  <c r="AO34" s="1"/>
  <c r="AN35" s="1"/>
  <c r="AP35" l="1"/>
  <c r="K36" s="1"/>
  <c r="AM35"/>
  <c r="AO35" s="1"/>
  <c r="AN36" l="1"/>
  <c r="AP36" s="1"/>
  <c r="P36"/>
  <c r="L36"/>
  <c r="T36"/>
  <c r="X36"/>
  <c r="AB36"/>
  <c r="AF36"/>
  <c r="AJ36"/>
  <c r="AD36" l="1"/>
  <c r="V36"/>
  <c r="R36"/>
  <c r="AL36"/>
  <c r="AH36"/>
  <c r="Z36"/>
  <c r="M36"/>
  <c r="O36" s="1"/>
  <c r="N36"/>
  <c r="K37" l="1"/>
  <c r="L37" s="1"/>
  <c r="Q36"/>
  <c r="P37" l="1"/>
  <c r="R37" s="1"/>
  <c r="M37"/>
  <c r="O37" s="1"/>
  <c r="N37"/>
  <c r="S36"/>
  <c r="Q37" l="1"/>
  <c r="S37" s="1"/>
  <c r="U36"/>
  <c r="T37" s="1"/>
  <c r="U37" l="1"/>
  <c r="V37"/>
  <c r="W36"/>
  <c r="Y36" l="1"/>
  <c r="X37" s="1"/>
  <c r="W37"/>
  <c r="Y37" l="1"/>
  <c r="Z37"/>
  <c r="AA36"/>
  <c r="AC36" l="1"/>
  <c r="AB37" s="1"/>
  <c r="AA37"/>
  <c r="AC37" l="1"/>
  <c r="AD37"/>
  <c r="AE36"/>
  <c r="AG36" l="1"/>
  <c r="AF37" s="1"/>
  <c r="AE37"/>
  <c r="AG37" l="1"/>
  <c r="AH37"/>
  <c r="AI36"/>
  <c r="AK36" l="1"/>
  <c r="AJ37" s="1"/>
  <c r="AI37"/>
  <c r="AK37" l="1"/>
  <c r="AL37"/>
  <c r="AM36"/>
  <c r="AO36" s="1"/>
  <c r="AN37" s="1"/>
  <c r="AP37" l="1"/>
  <c r="K38" s="1"/>
  <c r="AM37"/>
  <c r="AO37" s="1"/>
  <c r="AN38" l="1"/>
  <c r="AP38" s="1"/>
  <c r="L38"/>
  <c r="P38"/>
  <c r="T38"/>
  <c r="X38"/>
  <c r="AB38"/>
  <c r="AF38"/>
  <c r="AJ38"/>
  <c r="AD38" l="1"/>
  <c r="V38"/>
  <c r="M38"/>
  <c r="O38" s="1"/>
  <c r="Q38" s="1"/>
  <c r="N38"/>
  <c r="AL38"/>
  <c r="AH38"/>
  <c r="Z38"/>
  <c r="R38"/>
  <c r="K39" l="1"/>
  <c r="P39" s="1"/>
  <c r="S38"/>
  <c r="L39" l="1"/>
  <c r="N39" s="1"/>
  <c r="R39"/>
  <c r="U38"/>
  <c r="T39" s="1"/>
  <c r="M39" l="1"/>
  <c r="O39" s="1"/>
  <c r="Q39" s="1"/>
  <c r="V39"/>
  <c r="W38"/>
  <c r="S39" l="1"/>
  <c r="U39" s="1"/>
  <c r="W39" s="1"/>
  <c r="Y38"/>
  <c r="X39" s="1"/>
  <c r="AA38" l="1"/>
  <c r="Y39"/>
  <c r="Z39"/>
  <c r="AA39" l="1"/>
  <c r="AC38"/>
  <c r="AB39" s="1"/>
  <c r="AE38" l="1"/>
  <c r="AC39"/>
  <c r="AE39" s="1"/>
  <c r="AD39"/>
  <c r="AG38" l="1"/>
  <c r="AF39" s="1"/>
  <c r="AG39" l="1"/>
  <c r="AI39" s="1"/>
  <c r="AH39"/>
  <c r="AI38"/>
  <c r="AK38" l="1"/>
  <c r="AJ39" s="1"/>
  <c r="AK39" l="1"/>
  <c r="AM39" s="1"/>
  <c r="AL39"/>
  <c r="AM38"/>
  <c r="AO38" s="1"/>
  <c r="AN39" s="1"/>
  <c r="AO39" l="1"/>
  <c r="AP39"/>
  <c r="K40" s="1"/>
  <c r="AB40" s="1"/>
  <c r="AD40" s="1"/>
  <c r="P40" l="1"/>
  <c r="L40"/>
  <c r="T40"/>
  <c r="X40"/>
  <c r="AF40"/>
  <c r="AN40"/>
  <c r="AJ40"/>
  <c r="AP40" l="1"/>
  <c r="Z40"/>
  <c r="M40"/>
  <c r="O40" s="1"/>
  <c r="Q40" s="1"/>
  <c r="N40"/>
  <c r="AL40"/>
  <c r="AH40"/>
  <c r="V40"/>
  <c r="R40"/>
  <c r="K41" l="1"/>
  <c r="P41" s="1"/>
  <c r="S40"/>
  <c r="L41" l="1"/>
  <c r="N41" s="1"/>
  <c r="R41"/>
  <c r="U40"/>
  <c r="T41" s="1"/>
  <c r="M41" l="1"/>
  <c r="O41" s="1"/>
  <c r="Q41" s="1"/>
  <c r="W40"/>
  <c r="V41"/>
  <c r="S41" l="1"/>
  <c r="U41" s="1"/>
  <c r="Y40"/>
  <c r="X41" s="1"/>
  <c r="W41" l="1"/>
  <c r="Y41" s="1"/>
  <c r="Z41"/>
  <c r="AA40"/>
  <c r="AC40" l="1"/>
  <c r="AB41" s="1"/>
  <c r="AA41"/>
  <c r="AE40" l="1"/>
  <c r="AC41"/>
  <c r="AD41"/>
  <c r="AE41" l="1"/>
  <c r="AG40"/>
  <c r="AF41" s="1"/>
  <c r="AG41" l="1"/>
  <c r="AH41"/>
  <c r="AI40"/>
  <c r="AK40" l="1"/>
  <c r="AJ41" s="1"/>
  <c r="AI41"/>
  <c r="AK41" l="1"/>
  <c r="AL41"/>
  <c r="AM40"/>
  <c r="AO40" s="1"/>
  <c r="AN41" s="1"/>
  <c r="AP41" l="1"/>
  <c r="K42" s="1"/>
  <c r="AM41"/>
  <c r="AO41" s="1"/>
  <c r="AN42" l="1"/>
  <c r="AP42" s="1"/>
  <c r="L42"/>
  <c r="P42"/>
  <c r="T42"/>
  <c r="X42"/>
  <c r="AB42"/>
  <c r="AF42"/>
  <c r="AJ42"/>
  <c r="AD42" l="1"/>
  <c r="V42"/>
  <c r="M42"/>
  <c r="O42" s="1"/>
  <c r="Q42" s="1"/>
  <c r="N42"/>
  <c r="AL42"/>
  <c r="AH42"/>
  <c r="Z42"/>
  <c r="R42"/>
  <c r="K43" l="1"/>
  <c r="P43" s="1"/>
  <c r="S42"/>
  <c r="R43" l="1"/>
  <c r="U42"/>
  <c r="T43" s="1"/>
  <c r="L43"/>
  <c r="V43" l="1"/>
  <c r="M43"/>
  <c r="O43" s="1"/>
  <c r="N43"/>
  <c r="W42"/>
  <c r="Y42" l="1"/>
  <c r="X43" s="1"/>
  <c r="Q43"/>
  <c r="S43" l="1"/>
  <c r="U43" s="1"/>
  <c r="Z43"/>
  <c r="AA42"/>
  <c r="W43" l="1"/>
  <c r="Y43" s="1"/>
  <c r="AA43" s="1"/>
  <c r="AC42"/>
  <c r="AB43" s="1"/>
  <c r="AE42" l="1"/>
  <c r="AG42" s="1"/>
  <c r="AF43" s="1"/>
  <c r="AC43"/>
  <c r="AE43" s="1"/>
  <c r="AD43"/>
  <c r="AI42" l="1"/>
  <c r="AG43"/>
  <c r="AI43" s="1"/>
  <c r="AH43"/>
  <c r="AK42" l="1"/>
  <c r="AJ43" s="1"/>
  <c r="AM42" l="1"/>
  <c r="AO42" s="1"/>
  <c r="AN43" s="1"/>
  <c r="AK43"/>
  <c r="AM43" s="1"/>
  <c r="AL43"/>
  <c r="AO43" l="1"/>
  <c r="AP43"/>
  <c r="K44" s="1"/>
  <c r="AF44" l="1"/>
  <c r="AH44" s="1"/>
  <c r="L44"/>
  <c r="P44"/>
  <c r="T44"/>
  <c r="AN44"/>
  <c r="AB44"/>
  <c r="X44"/>
  <c r="AJ44"/>
  <c r="R44" l="1"/>
  <c r="V44"/>
  <c r="N44"/>
  <c r="M44"/>
  <c r="O44" s="1"/>
  <c r="AL44"/>
  <c r="AD44"/>
  <c r="AP44"/>
  <c r="Z44"/>
  <c r="Q44" l="1"/>
  <c r="S44" s="1"/>
  <c r="K45"/>
  <c r="L45" s="1"/>
  <c r="U44" l="1"/>
  <c r="W44" s="1"/>
  <c r="Y44" s="1"/>
  <c r="P45"/>
  <c r="R45" s="1"/>
  <c r="M45"/>
  <c r="O45" s="1"/>
  <c r="N45"/>
  <c r="T45" l="1"/>
  <c r="V45" s="1"/>
  <c r="AA44"/>
  <c r="X45"/>
  <c r="Z45" s="1"/>
  <c r="Q45"/>
  <c r="AC44" l="1"/>
  <c r="AB45" s="1"/>
  <c r="AD45" s="1"/>
  <c r="S45"/>
  <c r="AE44" l="1"/>
  <c r="U45"/>
  <c r="W45" s="1"/>
  <c r="AG44" l="1"/>
  <c r="AF45" s="1"/>
  <c r="AH45" s="1"/>
  <c r="Y45"/>
  <c r="AA45" s="1"/>
  <c r="AI44" l="1"/>
  <c r="AC45"/>
  <c r="AK44" l="1"/>
  <c r="AJ45" s="1"/>
  <c r="AL45" s="1"/>
  <c r="AE45"/>
  <c r="AM44" l="1"/>
  <c r="AO44" s="1"/>
  <c r="AN45" s="1"/>
  <c r="AP45" s="1"/>
  <c r="K46" s="1"/>
  <c r="AG45"/>
  <c r="P46" l="1"/>
  <c r="R46" s="1"/>
  <c r="X46"/>
  <c r="Z46" s="1"/>
  <c r="L46"/>
  <c r="T46"/>
  <c r="V46" s="1"/>
  <c r="AB46"/>
  <c r="AD46" s="1"/>
  <c r="AF46"/>
  <c r="AH46" s="1"/>
  <c r="AI45"/>
  <c r="N46" l="1"/>
  <c r="M46"/>
  <c r="O46" s="1"/>
  <c r="Q46" s="1"/>
  <c r="S46" s="1"/>
  <c r="AK45"/>
  <c r="AJ46" s="1"/>
  <c r="U46" l="1"/>
  <c r="W46" s="1"/>
  <c r="AL46"/>
  <c r="AM45"/>
  <c r="AO45" s="1"/>
  <c r="AN46" s="1"/>
  <c r="Y46" l="1"/>
  <c r="AA46" s="1"/>
  <c r="AP46"/>
  <c r="K47" s="1"/>
  <c r="AC46" l="1"/>
  <c r="AB47" s="1"/>
  <c r="L47"/>
  <c r="P47"/>
  <c r="T47"/>
  <c r="X47"/>
  <c r="M47" l="1"/>
  <c r="O47" s="1"/>
  <c r="Q47" s="1"/>
  <c r="N47"/>
  <c r="Z47"/>
  <c r="R47"/>
  <c r="AE46"/>
  <c r="V47"/>
  <c r="AD47"/>
  <c r="S47" l="1"/>
  <c r="AG46"/>
  <c r="AF47" s="1"/>
  <c r="AH47" l="1"/>
  <c r="U47"/>
  <c r="AI46"/>
  <c r="AK46" l="1"/>
  <c r="AJ47" s="1"/>
  <c r="W47"/>
  <c r="AL47" l="1"/>
  <c r="Y47"/>
  <c r="AM46"/>
  <c r="AO46" s="1"/>
  <c r="AN47" s="1"/>
  <c r="AP47" l="1"/>
  <c r="K48" s="1"/>
  <c r="AA47"/>
  <c r="L48" l="1"/>
  <c r="P48"/>
  <c r="T48"/>
  <c r="X48"/>
  <c r="AC47"/>
  <c r="AB48" s="1"/>
  <c r="AD48" l="1"/>
  <c r="Z48"/>
  <c r="R48"/>
  <c r="V48"/>
  <c r="M48"/>
  <c r="O48" s="1"/>
  <c r="N48"/>
  <c r="AE47"/>
  <c r="Q48" l="1"/>
  <c r="S48" s="1"/>
  <c r="AG47"/>
  <c r="AF48" s="1"/>
  <c r="U48" l="1"/>
  <c r="W48" s="1"/>
  <c r="AI47"/>
  <c r="AH48"/>
  <c r="Y48" l="1"/>
  <c r="AA48" s="1"/>
  <c r="AK47"/>
  <c r="AJ48" s="1"/>
  <c r="AC48" l="1"/>
  <c r="AE48" s="1"/>
  <c r="AL48"/>
  <c r="AM47"/>
  <c r="AO47" s="1"/>
  <c r="AN48" s="1"/>
  <c r="AG48" l="1"/>
  <c r="AI48" s="1"/>
  <c r="AP48"/>
  <c r="K49" s="1"/>
  <c r="AK48" l="1"/>
  <c r="AJ49" s="1"/>
  <c r="L49"/>
  <c r="P49"/>
  <c r="T49"/>
  <c r="X49"/>
  <c r="AB49"/>
  <c r="AF49"/>
  <c r="AH49" l="1"/>
  <c r="Z49"/>
  <c r="R49"/>
  <c r="AM48"/>
  <c r="AO48" s="1"/>
  <c r="AN49" s="1"/>
  <c r="AD49"/>
  <c r="V49"/>
  <c r="M49"/>
  <c r="O49" s="1"/>
  <c r="N49"/>
  <c r="AL49"/>
  <c r="Q49" l="1"/>
  <c r="AP49"/>
  <c r="K50" s="1"/>
  <c r="L50" l="1"/>
  <c r="P50"/>
  <c r="S49"/>
  <c r="R50" l="1"/>
  <c r="U49"/>
  <c r="T50" s="1"/>
  <c r="M50"/>
  <c r="O50" s="1"/>
  <c r="Q50" s="1"/>
  <c r="N50"/>
  <c r="V50" l="1"/>
  <c r="S50"/>
  <c r="W49"/>
  <c r="Y49" l="1"/>
  <c r="X50" s="1"/>
  <c r="U50"/>
  <c r="Z50" l="1"/>
  <c r="W50"/>
  <c r="AA49"/>
  <c r="Y50" l="1"/>
  <c r="AC49"/>
  <c r="AB50" s="1"/>
  <c r="AA50" l="1"/>
  <c r="AE49"/>
  <c r="AC50"/>
  <c r="AD50"/>
  <c r="AE50" l="1"/>
  <c r="AG49"/>
  <c r="AF50" s="1"/>
  <c r="AI49" l="1"/>
  <c r="AG50"/>
  <c r="AH50"/>
  <c r="AK49" l="1"/>
  <c r="AJ50" s="1"/>
  <c r="AI50"/>
  <c r="AK50" l="1"/>
  <c r="AL50"/>
  <c r="AM49"/>
  <c r="AO49" s="1"/>
  <c r="AN50" s="1"/>
  <c r="AP50" l="1"/>
  <c r="K51" s="1"/>
  <c r="X51" s="1"/>
  <c r="Z51" s="1"/>
  <c r="AM50"/>
  <c r="AO50" s="1"/>
  <c r="AN51" l="1"/>
  <c r="AP51" s="1"/>
  <c r="L51"/>
  <c r="P51"/>
  <c r="T51"/>
  <c r="AB51"/>
  <c r="AF51"/>
  <c r="AJ51"/>
  <c r="AH51" l="1"/>
  <c r="V51"/>
  <c r="M51"/>
  <c r="O51" s="1"/>
  <c r="Q51" s="1"/>
  <c r="N51"/>
  <c r="AL51"/>
  <c r="AD51"/>
  <c r="R51"/>
  <c r="K52" l="1"/>
  <c r="S51"/>
  <c r="P52" l="1"/>
  <c r="U51"/>
  <c r="T52" s="1"/>
  <c r="L52"/>
  <c r="M52" l="1"/>
  <c r="O52" s="1"/>
  <c r="N52"/>
  <c r="W51"/>
  <c r="V52"/>
  <c r="R52"/>
  <c r="Y51" l="1"/>
  <c r="X52" s="1"/>
  <c r="Q52"/>
  <c r="AA51" l="1"/>
  <c r="Z52"/>
  <c r="S52"/>
  <c r="U52" l="1"/>
  <c r="W52" s="1"/>
  <c r="AC51"/>
  <c r="AB52" s="1"/>
  <c r="Y52" l="1"/>
  <c r="AA52" s="1"/>
  <c r="AE51"/>
  <c r="AD52"/>
  <c r="AC52" l="1"/>
  <c r="AE52" s="1"/>
  <c r="AG51"/>
  <c r="AF52" s="1"/>
  <c r="AG52" l="1"/>
  <c r="AI52" s="1"/>
  <c r="AH52"/>
  <c r="AI51"/>
  <c r="AK51" l="1"/>
  <c r="AJ52" s="1"/>
  <c r="AK52" l="1"/>
  <c r="AM52" s="1"/>
  <c r="AL52"/>
  <c r="AM51"/>
  <c r="AO51" s="1"/>
  <c r="AN52" s="1"/>
  <c r="AO52" l="1"/>
  <c r="AP52"/>
  <c r="K53" s="1"/>
  <c r="L53" l="1"/>
  <c r="P53"/>
  <c r="T53"/>
  <c r="X53"/>
  <c r="AB53"/>
  <c r="AF53"/>
  <c r="AN53"/>
  <c r="AJ53"/>
  <c r="AL53" l="1"/>
  <c r="AH53"/>
  <c r="Z53"/>
  <c r="R53"/>
  <c r="AP53"/>
  <c r="AD53"/>
  <c r="V53"/>
  <c r="M53"/>
  <c r="O53" s="1"/>
  <c r="N53"/>
  <c r="K54" l="1"/>
  <c r="L54" s="1"/>
  <c r="Q53"/>
  <c r="P54" l="1"/>
  <c r="R54" s="1"/>
  <c r="S53"/>
  <c r="M54"/>
  <c r="O54" s="1"/>
  <c r="N54"/>
  <c r="U53" l="1"/>
  <c r="T54" s="1"/>
  <c r="Q54"/>
  <c r="S54" s="1"/>
  <c r="W53" l="1"/>
  <c r="U54"/>
  <c r="V54"/>
  <c r="W54" l="1"/>
  <c r="Y53"/>
  <c r="X54" s="1"/>
  <c r="AA53" l="1"/>
  <c r="Y54"/>
  <c r="AA54" s="1"/>
  <c r="Z54"/>
  <c r="AC53" l="1"/>
  <c r="AB54" s="1"/>
  <c r="AC54" l="1"/>
  <c r="AE54" s="1"/>
  <c r="AD54"/>
  <c r="AE53"/>
  <c r="AG53" l="1"/>
  <c r="AF54" s="1"/>
  <c r="AG54" l="1"/>
  <c r="AI54" s="1"/>
  <c r="AH54"/>
  <c r="AI53"/>
  <c r="AK53" l="1"/>
  <c r="AJ54" s="1"/>
  <c r="AK54" l="1"/>
  <c r="AM54" s="1"/>
  <c r="AL54"/>
  <c r="AM53"/>
  <c r="AO53" s="1"/>
  <c r="AN54" s="1"/>
  <c r="AO54" l="1"/>
  <c r="AP54"/>
  <c r="K55" s="1"/>
  <c r="AN55" l="1"/>
  <c r="L55"/>
  <c r="P55"/>
  <c r="T55"/>
  <c r="X55"/>
  <c r="AB55"/>
  <c r="AF55"/>
  <c r="AJ55"/>
  <c r="AD55" l="1"/>
  <c r="V55"/>
  <c r="M55"/>
  <c r="O55" s="1"/>
  <c r="Q55" s="1"/>
  <c r="N55"/>
  <c r="AP55"/>
  <c r="AL55"/>
  <c r="AH55"/>
  <c r="Z55"/>
  <c r="R55"/>
  <c r="K56" l="1"/>
  <c r="S55"/>
  <c r="P56" l="1"/>
  <c r="U55"/>
  <c r="T56" s="1"/>
  <c r="L56"/>
  <c r="M56" l="1"/>
  <c r="O56" s="1"/>
  <c r="Q56" s="1"/>
  <c r="N56"/>
  <c r="W55"/>
  <c r="V56"/>
  <c r="R56"/>
  <c r="S56" l="1"/>
  <c r="Y55"/>
  <c r="X56" s="1"/>
  <c r="AA55" l="1"/>
  <c r="Z56"/>
  <c r="U56"/>
  <c r="AC55" l="1"/>
  <c r="AB56" s="1"/>
  <c r="W56"/>
  <c r="AE55" l="1"/>
  <c r="Y56"/>
  <c r="AD56"/>
  <c r="AG55" l="1"/>
  <c r="AF56" s="1"/>
  <c r="AA56"/>
  <c r="AH56" l="1"/>
  <c r="AC56"/>
  <c r="AI55"/>
  <c r="AE56" l="1"/>
  <c r="AG56" s="1"/>
  <c r="AI56" s="1"/>
  <c r="AK55"/>
  <c r="AJ56" s="1"/>
  <c r="AK56" l="1"/>
  <c r="AM56" s="1"/>
  <c r="AL56"/>
  <c r="AM55"/>
  <c r="AO55" s="1"/>
  <c r="AN56" s="1"/>
  <c r="AO56" l="1"/>
  <c r="AP56"/>
  <c r="K57" s="1"/>
  <c r="AB57" s="1"/>
  <c r="AD57" s="1"/>
  <c r="AN57" l="1"/>
  <c r="AP57" s="1"/>
  <c r="P57"/>
  <c r="L57"/>
  <c r="T57"/>
  <c r="X57"/>
  <c r="AF57"/>
  <c r="AJ57"/>
  <c r="AH57" l="1"/>
  <c r="V57"/>
  <c r="R57"/>
  <c r="AL57"/>
  <c r="Z57"/>
  <c r="M57"/>
  <c r="O57" s="1"/>
  <c r="Q57" s="1"/>
  <c r="N57"/>
  <c r="K58" l="1"/>
  <c r="L58" s="1"/>
  <c r="M58" s="1"/>
  <c r="O58" s="1"/>
  <c r="S57"/>
  <c r="P58" l="1"/>
  <c r="R58" s="1"/>
  <c r="N58"/>
  <c r="U57"/>
  <c r="T58" s="1"/>
  <c r="Q58" l="1"/>
  <c r="S58" s="1"/>
  <c r="U58" s="1"/>
  <c r="W58" s="1"/>
  <c r="W57"/>
  <c r="Y57" s="1"/>
  <c r="X58" s="1"/>
  <c r="V58"/>
  <c r="AA57" l="1"/>
  <c r="Y58"/>
  <c r="AA58" s="1"/>
  <c r="Z58"/>
  <c r="AC57" l="1"/>
  <c r="AB58" s="1"/>
  <c r="AE57" l="1"/>
  <c r="AG57" s="1"/>
  <c r="AF58" s="1"/>
  <c r="AC58"/>
  <c r="AE58" s="1"/>
  <c r="AD58"/>
  <c r="AI57" l="1"/>
  <c r="AG58"/>
  <c r="AI58" s="1"/>
  <c r="AH58"/>
  <c r="AK57" l="1"/>
  <c r="AJ58" s="1"/>
  <c r="AM57" l="1"/>
  <c r="AO57" s="1"/>
  <c r="AN58" s="1"/>
  <c r="AK58"/>
  <c r="AM58" s="1"/>
  <c r="AL58"/>
  <c r="AO58" l="1"/>
  <c r="AP58"/>
  <c r="K59" s="1"/>
  <c r="P59" l="1"/>
  <c r="L59"/>
  <c r="T59"/>
  <c r="AN59"/>
  <c r="AP59" s="1"/>
  <c r="X59"/>
  <c r="AB59"/>
  <c r="AF59"/>
  <c r="AJ59"/>
  <c r="V59" l="1"/>
  <c r="R59"/>
  <c r="M59"/>
  <c r="O59" s="1"/>
  <c r="Q59" s="1"/>
  <c r="S59" s="1"/>
  <c r="N59"/>
  <c r="AH59"/>
  <c r="Z59"/>
  <c r="AL59"/>
  <c r="AD59"/>
  <c r="U59" l="1"/>
  <c r="W59" s="1"/>
  <c r="Y59" s="1"/>
  <c r="AA59" s="1"/>
  <c r="K60"/>
  <c r="AC59" l="1"/>
  <c r="AE59" s="1"/>
  <c r="AG59" s="1"/>
  <c r="AF60" s="1"/>
  <c r="L60"/>
  <c r="P60"/>
  <c r="T60"/>
  <c r="X60"/>
  <c r="AB60" l="1"/>
  <c r="AD60" s="1"/>
  <c r="AH60"/>
  <c r="V60"/>
  <c r="M60"/>
  <c r="O60" s="1"/>
  <c r="Q60" s="1"/>
  <c r="N60"/>
  <c r="Z60"/>
  <c r="R60"/>
  <c r="AI59"/>
  <c r="S60" l="1"/>
  <c r="AK59"/>
  <c r="AJ60" s="1"/>
  <c r="AL60" l="1"/>
  <c r="U60"/>
  <c r="AM59"/>
  <c r="AO59" s="1"/>
  <c r="AN60" s="1"/>
  <c r="AP60" l="1"/>
  <c r="K61" s="1"/>
  <c r="T61" s="1"/>
  <c r="W60"/>
  <c r="V61" l="1"/>
  <c r="L61"/>
  <c r="P61"/>
  <c r="Y60"/>
  <c r="X61" s="1"/>
  <c r="AA60" l="1"/>
  <c r="AC60" s="1"/>
  <c r="AB61" s="1"/>
  <c r="M61"/>
  <c r="O61" s="1"/>
  <c r="Q61" s="1"/>
  <c r="N61"/>
  <c r="Z61"/>
  <c r="R61"/>
  <c r="S61" l="1"/>
  <c r="AE60"/>
  <c r="AD61"/>
  <c r="U61" l="1"/>
  <c r="AG60"/>
  <c r="AF61" s="1"/>
  <c r="AH61" l="1"/>
  <c r="AI60"/>
  <c r="W61"/>
  <c r="AK60" l="1"/>
  <c r="AJ61" s="1"/>
  <c r="Y61"/>
  <c r="AA61" s="1"/>
  <c r="AC61" l="1"/>
  <c r="AE61" s="1"/>
  <c r="AM60"/>
  <c r="AO60" s="1"/>
  <c r="AN61" s="1"/>
  <c r="AL61"/>
  <c r="AG61" l="1"/>
  <c r="AI61" s="1"/>
  <c r="AP61"/>
  <c r="K62" s="1"/>
  <c r="AK61" l="1"/>
  <c r="AJ62" s="1"/>
  <c r="L62"/>
  <c r="P62"/>
  <c r="T62"/>
  <c r="X62"/>
  <c r="AB62"/>
  <c r="AF62"/>
  <c r="V62" l="1"/>
  <c r="AH62"/>
  <c r="Z62"/>
  <c r="R62"/>
  <c r="AM61"/>
  <c r="AO61" s="1"/>
  <c r="AN62" s="1"/>
  <c r="AD62"/>
  <c r="M62"/>
  <c r="O62" s="1"/>
  <c r="N62"/>
  <c r="AL62"/>
  <c r="AP62" l="1"/>
  <c r="K63" s="1"/>
  <c r="Q62"/>
  <c r="P63" l="1"/>
  <c r="R63" s="1"/>
  <c r="L63"/>
  <c r="S62"/>
  <c r="M63" l="1"/>
  <c r="O63" s="1"/>
  <c r="N63"/>
  <c r="U62"/>
  <c r="T63" s="1"/>
  <c r="V63" l="1"/>
  <c r="Q63"/>
  <c r="W62"/>
  <c r="Y62" l="1"/>
  <c r="X63" s="1"/>
  <c r="S63"/>
  <c r="U63" l="1"/>
  <c r="W63" s="1"/>
  <c r="AA62"/>
  <c r="Z63"/>
  <c r="Y63" l="1"/>
  <c r="AA63" s="1"/>
  <c r="AC62"/>
  <c r="AB63" s="1"/>
  <c r="AC63" l="1"/>
  <c r="AE63" s="1"/>
  <c r="AD63"/>
  <c r="AE62"/>
  <c r="AG62" l="1"/>
  <c r="AF63" s="1"/>
  <c r="AG63" l="1"/>
  <c r="AI63" s="1"/>
  <c r="AH63"/>
  <c r="AI62"/>
  <c r="AK62" l="1"/>
  <c r="AJ63" s="1"/>
  <c r="AK63" l="1"/>
  <c r="AM63" s="1"/>
  <c r="AL63"/>
  <c r="AM62"/>
  <c r="AO62" s="1"/>
  <c r="AN63" s="1"/>
  <c r="AO63" l="1"/>
  <c r="AP63"/>
  <c r="K64" s="1"/>
  <c r="AN64" l="1"/>
  <c r="L64"/>
  <c r="P64"/>
  <c r="T64"/>
  <c r="X64"/>
  <c r="AB64"/>
  <c r="AF64"/>
  <c r="AJ64"/>
  <c r="AD64" l="1"/>
  <c r="V64"/>
  <c r="M64"/>
  <c r="O64" s="1"/>
  <c r="Q64" s="1"/>
  <c r="N64"/>
  <c r="AP64"/>
  <c r="AL64"/>
  <c r="AH64"/>
  <c r="Z64"/>
  <c r="R64"/>
  <c r="K65" l="1"/>
  <c r="S64"/>
  <c r="P65" l="1"/>
  <c r="U64"/>
  <c r="T65" s="1"/>
  <c r="L65"/>
  <c r="M65" l="1"/>
  <c r="O65" s="1"/>
  <c r="N65"/>
  <c r="W64"/>
  <c r="V65"/>
  <c r="R65"/>
  <c r="Y64" l="1"/>
  <c r="X65" s="1"/>
  <c r="Q65"/>
  <c r="S65" s="1"/>
  <c r="U65" l="1"/>
  <c r="W65" s="1"/>
  <c r="Z65"/>
  <c r="AA64"/>
  <c r="Y65" l="1"/>
  <c r="AA65" s="1"/>
  <c r="AC64"/>
  <c r="AB65" s="1"/>
  <c r="AC65" l="1"/>
  <c r="AE65" s="1"/>
  <c r="AD65"/>
  <c r="AE64"/>
  <c r="AG64" l="1"/>
  <c r="AF65" s="1"/>
  <c r="AG65" l="1"/>
  <c r="AI65" s="1"/>
  <c r="AH65"/>
  <c r="AI64"/>
  <c r="AK64" l="1"/>
  <c r="AJ65" s="1"/>
  <c r="AK65" l="1"/>
  <c r="AM65" s="1"/>
  <c r="AL65"/>
  <c r="AM64"/>
  <c r="AO64" s="1"/>
  <c r="AN65" s="1"/>
  <c r="AO65" l="1"/>
  <c r="AP65"/>
  <c r="K66" s="1"/>
  <c r="L66" l="1"/>
  <c r="P66"/>
  <c r="T66"/>
  <c r="X66"/>
  <c r="AB66"/>
  <c r="AF66"/>
  <c r="AN66"/>
  <c r="AJ66"/>
  <c r="AL66" l="1"/>
  <c r="AH66"/>
  <c r="Z66"/>
  <c r="R66"/>
  <c r="AP66"/>
  <c r="AD66"/>
  <c r="V66"/>
  <c r="M66"/>
  <c r="O66" s="1"/>
  <c r="N66"/>
  <c r="K67" l="1"/>
  <c r="L67" s="1"/>
  <c r="M67" s="1"/>
  <c r="O67" s="1"/>
  <c r="Q66"/>
  <c r="P67" l="1"/>
  <c r="Q67" s="1"/>
  <c r="S67" s="1"/>
  <c r="N67"/>
  <c r="S66"/>
  <c r="U66" s="1"/>
  <c r="T67" s="1"/>
  <c r="R67" l="1"/>
  <c r="U67"/>
  <c r="W67" s="1"/>
  <c r="V67"/>
  <c r="W66"/>
  <c r="Y66" l="1"/>
  <c r="X67" s="1"/>
  <c r="AA66" l="1"/>
  <c r="Y67"/>
  <c r="AA67" s="1"/>
  <c r="Z67"/>
  <c r="AC66" l="1"/>
  <c r="AB67" s="1"/>
  <c r="AC67" l="1"/>
  <c r="AE67" s="1"/>
  <c r="AD67"/>
  <c r="AE66"/>
  <c r="AG66" l="1"/>
  <c r="AF67" s="1"/>
  <c r="AG67" l="1"/>
  <c r="AI67" s="1"/>
  <c r="AH67"/>
  <c r="AI66"/>
  <c r="AK66" l="1"/>
  <c r="AJ67" s="1"/>
  <c r="AK67" l="1"/>
  <c r="AM67" s="1"/>
  <c r="AL67"/>
  <c r="AM66"/>
  <c r="AO66" s="1"/>
  <c r="AN67" s="1"/>
  <c r="AO67" l="1"/>
  <c r="AP67"/>
  <c r="K68" s="1"/>
  <c r="X68" s="1"/>
  <c r="Z68" s="1"/>
  <c r="L68" l="1"/>
  <c r="P68"/>
  <c r="T68"/>
  <c r="AB68"/>
  <c r="AF68"/>
  <c r="AN68"/>
  <c r="AJ68"/>
  <c r="AP68" l="1"/>
  <c r="AD68"/>
  <c r="R68"/>
  <c r="AL68"/>
  <c r="AH68"/>
  <c r="V68"/>
  <c r="M68"/>
  <c r="O68" s="1"/>
  <c r="N68"/>
  <c r="K69" l="1"/>
  <c r="L69" s="1"/>
  <c r="Q68"/>
  <c r="P69" l="1"/>
  <c r="R69" s="1"/>
  <c r="M69"/>
  <c r="O69" s="1"/>
  <c r="N69"/>
  <c r="S68"/>
  <c r="Q69" l="1"/>
  <c r="S69" s="1"/>
  <c r="U68"/>
  <c r="T69" s="1"/>
  <c r="U69" l="1"/>
  <c r="V69"/>
  <c r="W68"/>
  <c r="Y68" l="1"/>
  <c r="X69" s="1"/>
  <c r="W69"/>
  <c r="Y69" l="1"/>
  <c r="Z69"/>
  <c r="AA68"/>
  <c r="AC68" l="1"/>
  <c r="AB69" s="1"/>
  <c r="AA69"/>
  <c r="AC69" l="1"/>
  <c r="AD69"/>
  <c r="AE68"/>
  <c r="AG68" l="1"/>
  <c r="AF69" s="1"/>
  <c r="AE69"/>
  <c r="AG69" l="1"/>
  <c r="AH69"/>
  <c r="AI68"/>
  <c r="AK68" l="1"/>
  <c r="AJ69" s="1"/>
  <c r="AI69"/>
  <c r="AK69" l="1"/>
  <c r="AL69"/>
  <c r="AM68"/>
  <c r="AO68" s="1"/>
  <c r="AN69" s="1"/>
  <c r="AP69" l="1"/>
  <c r="K70" s="1"/>
  <c r="AM69"/>
  <c r="AO69" s="1"/>
  <c r="AN70" l="1"/>
  <c r="AP70" s="1"/>
  <c r="L70"/>
  <c r="P70"/>
  <c r="T70"/>
  <c r="X70"/>
  <c r="AB70"/>
  <c r="AF70"/>
  <c r="AJ70"/>
  <c r="AD70" l="1"/>
  <c r="V70"/>
  <c r="M70"/>
  <c r="O70" s="1"/>
  <c r="Q70" s="1"/>
  <c r="N70"/>
  <c r="AL70"/>
  <c r="AH70"/>
  <c r="Z70"/>
  <c r="R70"/>
  <c r="K71" l="1"/>
  <c r="P71" s="1"/>
  <c r="S70"/>
  <c r="L71" l="1"/>
  <c r="N71" s="1"/>
  <c r="R71"/>
  <c r="U70"/>
  <c r="T71" s="1"/>
  <c r="M71" l="1"/>
  <c r="O71" s="1"/>
  <c r="Q71" s="1"/>
  <c r="S71" s="1"/>
  <c r="U71" s="1"/>
  <c r="W70"/>
  <c r="V71"/>
  <c r="Y70" l="1"/>
  <c r="X71" s="1"/>
  <c r="W71"/>
  <c r="Y71" l="1"/>
  <c r="Z71"/>
  <c r="AA70"/>
  <c r="AC70" l="1"/>
  <c r="AB71" s="1"/>
  <c r="AA71"/>
  <c r="AC71" l="1"/>
  <c r="AD71"/>
  <c r="AE70"/>
  <c r="AG70" l="1"/>
  <c r="AF71" s="1"/>
  <c r="AE71"/>
  <c r="AG71" l="1"/>
  <c r="AH71"/>
  <c r="AI70"/>
  <c r="AK70" l="1"/>
  <c r="AJ71" s="1"/>
  <c r="AI71"/>
  <c r="AK71" l="1"/>
  <c r="AM71" s="1"/>
  <c r="AL71"/>
  <c r="AM70"/>
  <c r="AO70" s="1"/>
  <c r="AN71" s="1"/>
  <c r="AO71" l="1"/>
  <c r="AP71"/>
  <c r="K72" s="1"/>
  <c r="AJ72" s="1"/>
  <c r="AL72" s="1"/>
  <c r="AN72" l="1"/>
  <c r="AP72" s="1"/>
  <c r="L72"/>
  <c r="P72"/>
  <c r="T72"/>
  <c r="X72"/>
  <c r="AB72"/>
  <c r="AF72"/>
  <c r="AD72" l="1"/>
  <c r="V72"/>
  <c r="M72"/>
  <c r="O72" s="1"/>
  <c r="Q72" s="1"/>
  <c r="N72"/>
  <c r="AH72"/>
  <c r="Z72"/>
  <c r="R72"/>
  <c r="K73" l="1"/>
  <c r="L73" s="1"/>
  <c r="S72"/>
  <c r="N73" l="1"/>
  <c r="M73"/>
  <c r="O73" s="1"/>
  <c r="P73"/>
  <c r="R73" s="1"/>
  <c r="U72"/>
  <c r="Q73" l="1"/>
  <c r="S73" s="1"/>
  <c r="W72"/>
  <c r="T73"/>
  <c r="V73" s="1"/>
  <c r="Y72"/>
  <c r="X73" s="1"/>
  <c r="U73" l="1"/>
  <c r="W73" s="1"/>
  <c r="Y73" s="1"/>
  <c r="AA72"/>
  <c r="Z73"/>
  <c r="AC72" l="1"/>
  <c r="AB73" s="1"/>
  <c r="AA73"/>
  <c r="AC73" l="1"/>
  <c r="AD73"/>
  <c r="AE72"/>
  <c r="AG72" l="1"/>
  <c r="AF73" s="1"/>
  <c r="AE73"/>
  <c r="AG73" l="1"/>
  <c r="AH73"/>
  <c r="AI72"/>
  <c r="AK72" l="1"/>
  <c r="AJ73" s="1"/>
  <c r="AI73"/>
  <c r="AK73" l="1"/>
  <c r="AL73"/>
  <c r="AM72"/>
  <c r="AO72" s="1"/>
  <c r="AN73" s="1"/>
  <c r="AP73" l="1"/>
  <c r="K74" s="1"/>
  <c r="AM73"/>
  <c r="AO73" s="1"/>
  <c r="AN74" l="1"/>
  <c r="AP74" s="1"/>
  <c r="P74"/>
  <c r="L74"/>
  <c r="T74"/>
  <c r="X74"/>
  <c r="AB74"/>
  <c r="AF74"/>
  <c r="AJ74"/>
  <c r="AD74" l="1"/>
  <c r="V74"/>
  <c r="R74"/>
  <c r="AL74"/>
  <c r="AH74"/>
  <c r="Z74"/>
  <c r="M74"/>
  <c r="O74" s="1"/>
  <c r="N74"/>
  <c r="K75" l="1"/>
  <c r="L75" s="1"/>
  <c r="Q74"/>
  <c r="P75" l="1"/>
  <c r="R75" s="1"/>
  <c r="M75"/>
  <c r="O75" s="1"/>
  <c r="N75"/>
  <c r="S74"/>
  <c r="Q75" l="1"/>
  <c r="S75" s="1"/>
  <c r="U74"/>
  <c r="T75" s="1"/>
  <c r="W74" l="1"/>
  <c r="U75"/>
  <c r="V75"/>
  <c r="Y74" l="1"/>
  <c r="X75" s="1"/>
  <c r="W75"/>
  <c r="Y75" l="1"/>
  <c r="Z75"/>
  <c r="AA74"/>
  <c r="AC74" l="1"/>
  <c r="AB75" s="1"/>
  <c r="AA75"/>
  <c r="AC75" l="1"/>
  <c r="AD75"/>
  <c r="AE74"/>
  <c r="AG74" l="1"/>
  <c r="AF75" s="1"/>
  <c r="AE75"/>
  <c r="AG75" l="1"/>
  <c r="AH75"/>
  <c r="AI74"/>
  <c r="AK74" l="1"/>
  <c r="AJ75" s="1"/>
  <c r="AI75"/>
  <c r="AK75" l="1"/>
  <c r="AL75"/>
  <c r="AM74"/>
  <c r="AO74" s="1"/>
  <c r="AN75" s="1"/>
  <c r="AP75" l="1"/>
  <c r="K76" s="1"/>
  <c r="AM75"/>
  <c r="AO75" s="1"/>
  <c r="AN76" l="1"/>
  <c r="AP76" s="1"/>
  <c r="L76"/>
  <c r="P76"/>
  <c r="T76"/>
  <c r="X76"/>
  <c r="AB76"/>
  <c r="AF76"/>
  <c r="AJ76"/>
  <c r="AD76" l="1"/>
  <c r="V76"/>
  <c r="M76"/>
  <c r="O76" s="1"/>
  <c r="Q76" s="1"/>
  <c r="N76"/>
  <c r="AL76"/>
  <c r="AH76"/>
  <c r="Z76"/>
  <c r="R76"/>
  <c r="K77" l="1"/>
  <c r="P77" s="1"/>
  <c r="S76"/>
  <c r="L77" l="1"/>
  <c r="N77" s="1"/>
  <c r="R77"/>
  <c r="U76"/>
  <c r="T77" s="1"/>
  <c r="M77" l="1"/>
  <c r="O77" s="1"/>
  <c r="Q77" s="1"/>
  <c r="S77" s="1"/>
  <c r="U77" s="1"/>
  <c r="W76"/>
  <c r="V77"/>
  <c r="Y76" l="1"/>
  <c r="X77" s="1"/>
  <c r="W77"/>
  <c r="Y77" l="1"/>
  <c r="AA77" s="1"/>
  <c r="Z77"/>
  <c r="AA76"/>
  <c r="AC76" l="1"/>
  <c r="AE76" l="1"/>
  <c r="AB77"/>
  <c r="AG76"/>
  <c r="AF77" s="1"/>
  <c r="AD77" l="1"/>
  <c r="AC77"/>
  <c r="AE77" s="1"/>
  <c r="AG77" s="1"/>
  <c r="AI77" s="1"/>
  <c r="AH77"/>
  <c r="AI76"/>
  <c r="AK76" l="1"/>
  <c r="AJ77" s="1"/>
  <c r="AK77" l="1"/>
  <c r="AM77" s="1"/>
  <c r="AL77"/>
  <c r="AM76"/>
  <c r="AO76" s="1"/>
  <c r="AN77" s="1"/>
  <c r="AO77" l="1"/>
  <c r="AP77"/>
  <c r="K78" s="1"/>
  <c r="AN78" l="1"/>
  <c r="L78"/>
  <c r="P78"/>
  <c r="T78"/>
  <c r="X78"/>
  <c r="AB78"/>
  <c r="AF78"/>
  <c r="AJ78"/>
  <c r="AD78" l="1"/>
  <c r="V78"/>
  <c r="M78"/>
  <c r="O78" s="1"/>
  <c r="Q78" s="1"/>
  <c r="N78"/>
  <c r="AP78"/>
  <c r="AL78"/>
  <c r="AH78"/>
  <c r="Z78"/>
  <c r="R78"/>
  <c r="K79" l="1"/>
  <c r="S78"/>
  <c r="P79" l="1"/>
  <c r="U78"/>
  <c r="T79" s="1"/>
  <c r="L79"/>
  <c r="M79" l="1"/>
  <c r="O79" s="1"/>
  <c r="Q79" s="1"/>
  <c r="N79"/>
  <c r="W78"/>
  <c r="V79"/>
  <c r="R79"/>
  <c r="Y78" l="1"/>
  <c r="X79" s="1"/>
  <c r="S79"/>
  <c r="Z79" l="1"/>
  <c r="U79"/>
  <c r="AA78"/>
  <c r="AC78" l="1"/>
  <c r="AB79" s="1"/>
  <c r="W79"/>
  <c r="AD79" l="1"/>
  <c r="Y79"/>
  <c r="AE78"/>
  <c r="AG78" l="1"/>
  <c r="AF79" s="1"/>
  <c r="AA79"/>
  <c r="AH79" l="1"/>
  <c r="AC79"/>
  <c r="AI78"/>
  <c r="AK78" l="1"/>
  <c r="AJ79" s="1"/>
  <c r="AE79"/>
  <c r="AL79" l="1"/>
  <c r="AG79"/>
  <c r="AM78"/>
  <c r="AO78" s="1"/>
  <c r="AN79" s="1"/>
  <c r="AP79" l="1"/>
  <c r="K80" s="1"/>
  <c r="AI79"/>
  <c r="P80" l="1"/>
  <c r="L80"/>
  <c r="T80"/>
  <c r="X80"/>
  <c r="AB80"/>
  <c r="AF80"/>
  <c r="AK79"/>
  <c r="AJ80" s="1"/>
  <c r="AL80" l="1"/>
  <c r="AH80"/>
  <c r="Z80"/>
  <c r="M80"/>
  <c r="O80" s="1"/>
  <c r="Q80" s="1"/>
  <c r="N80"/>
  <c r="AD80"/>
  <c r="V80"/>
  <c r="R80"/>
  <c r="AM79"/>
  <c r="AO79" s="1"/>
  <c r="AN80" s="1"/>
  <c r="AP80" l="1"/>
  <c r="K81" s="1"/>
  <c r="S80"/>
  <c r="U80" l="1"/>
  <c r="T81" s="1"/>
  <c r="P81"/>
  <c r="L81"/>
  <c r="R81" l="1"/>
  <c r="M81"/>
  <c r="O81" s="1"/>
  <c r="Q81" s="1"/>
  <c r="N81"/>
  <c r="W80"/>
  <c r="V81"/>
  <c r="Y80" l="1"/>
  <c r="X81" s="1"/>
  <c r="S81"/>
  <c r="Z81" l="1"/>
  <c r="U81"/>
  <c r="AA80"/>
  <c r="AC80" l="1"/>
  <c r="AB81" s="1"/>
  <c r="W81"/>
  <c r="Y81" l="1"/>
  <c r="AA81" s="1"/>
  <c r="AE80"/>
  <c r="AD81"/>
  <c r="AC81" l="1"/>
  <c r="AE81" s="1"/>
  <c r="AG80"/>
  <c r="AF81" s="1"/>
  <c r="AI80" l="1"/>
  <c r="AG81"/>
  <c r="AI81" s="1"/>
  <c r="AH81"/>
  <c r="AK80" l="1"/>
  <c r="AJ81" s="1"/>
  <c r="AK81" l="1"/>
  <c r="AM81" s="1"/>
  <c r="AL81"/>
  <c r="AM80"/>
  <c r="AO80" s="1"/>
  <c r="AN81" s="1"/>
  <c r="AO81" l="1"/>
  <c r="AP81"/>
  <c r="K82" s="1"/>
  <c r="AF82" s="1"/>
  <c r="AH82" s="1"/>
  <c r="L82" l="1"/>
  <c r="P82"/>
  <c r="T82"/>
  <c r="X82"/>
  <c r="AB82"/>
  <c r="AN82"/>
  <c r="AJ82"/>
  <c r="AP82" l="1"/>
  <c r="Z82"/>
  <c r="R82"/>
  <c r="AL82"/>
  <c r="AD82"/>
  <c r="V82"/>
  <c r="M82"/>
  <c r="O82" s="1"/>
  <c r="N82"/>
  <c r="K83" l="1"/>
  <c r="L83" s="1"/>
  <c r="Q82"/>
  <c r="P83" l="1"/>
  <c r="R83" s="1"/>
  <c r="M83"/>
  <c r="O83" s="1"/>
  <c r="N83"/>
  <c r="S82"/>
  <c r="Q83" l="1"/>
  <c r="S83" s="1"/>
  <c r="U82"/>
  <c r="T83" s="1"/>
  <c r="W82" l="1"/>
  <c r="U83"/>
  <c r="V83"/>
  <c r="Y82" l="1"/>
  <c r="X83" s="1"/>
  <c r="W83"/>
  <c r="Y83" l="1"/>
  <c r="Z83"/>
  <c r="AA82"/>
  <c r="AC82" l="1"/>
  <c r="AB83" s="1"/>
  <c r="AA83"/>
  <c r="AC83" l="1"/>
  <c r="AD83"/>
  <c r="AE82"/>
  <c r="AG82" l="1"/>
  <c r="AF83" s="1"/>
  <c r="AE83"/>
  <c r="AG83" l="1"/>
  <c r="AH83"/>
  <c r="AI82"/>
  <c r="AK82" l="1"/>
  <c r="AJ83" s="1"/>
  <c r="AI83"/>
  <c r="AK83" l="1"/>
  <c r="AL83"/>
  <c r="AM82"/>
  <c r="AO82" s="1"/>
  <c r="AN83" s="1"/>
  <c r="AP83" l="1"/>
  <c r="K84" s="1"/>
  <c r="AM83"/>
  <c r="AO83" s="1"/>
  <c r="AN84" l="1"/>
  <c r="AP84" s="1"/>
  <c r="P84"/>
  <c r="L84"/>
  <c r="T84"/>
  <c r="X84"/>
  <c r="AB84"/>
  <c r="AF84"/>
  <c r="AJ84"/>
  <c r="AL84" l="1"/>
  <c r="AD84"/>
  <c r="V84"/>
  <c r="R84"/>
  <c r="AH84"/>
  <c r="Z84"/>
  <c r="M84"/>
  <c r="O84" s="1"/>
  <c r="N84"/>
  <c r="K85" l="1"/>
  <c r="L85" s="1"/>
  <c r="Q84"/>
  <c r="P85" l="1"/>
  <c r="R85" s="1"/>
  <c r="M85"/>
  <c r="O85" s="1"/>
  <c r="N85"/>
  <c r="S84"/>
  <c r="Q85" l="1"/>
  <c r="S85" s="1"/>
  <c r="U84"/>
  <c r="T85" s="1"/>
  <c r="W84" l="1"/>
  <c r="U85"/>
  <c r="W85" s="1"/>
  <c r="V85"/>
  <c r="Y84" l="1"/>
  <c r="X85" s="1"/>
  <c r="Y85" l="1"/>
  <c r="AA85" s="1"/>
  <c r="Z85"/>
  <c r="AA84"/>
  <c r="AC84" l="1"/>
  <c r="AB85" s="1"/>
  <c r="AC85" l="1"/>
  <c r="AE85" s="1"/>
  <c r="AD85"/>
  <c r="AE84"/>
  <c r="AG84" l="1"/>
  <c r="AF85" s="1"/>
  <c r="AG85" l="1"/>
  <c r="AI85" s="1"/>
  <c r="AH85"/>
  <c r="AI84"/>
  <c r="AK84" l="1"/>
  <c r="AJ85" s="1"/>
  <c r="AK85" l="1"/>
  <c r="AM85" s="1"/>
  <c r="AL85"/>
  <c r="AM84"/>
  <c r="AO84" s="1"/>
  <c r="AN85" s="1"/>
  <c r="AO85" l="1"/>
  <c r="AP85"/>
  <c r="K86" s="1"/>
  <c r="X86" s="1"/>
  <c r="Z86" s="1"/>
  <c r="P86" l="1"/>
  <c r="L86"/>
  <c r="T86"/>
  <c r="AB86"/>
  <c r="AF86"/>
  <c r="AN86"/>
  <c r="AJ86"/>
  <c r="AP86" l="1"/>
  <c r="AD86"/>
  <c r="M86"/>
  <c r="O86" s="1"/>
  <c r="Q86" s="1"/>
  <c r="N86"/>
  <c r="AL86"/>
  <c r="AH86"/>
  <c r="V86"/>
  <c r="R86"/>
  <c r="K87" l="1"/>
  <c r="P87" s="1"/>
  <c r="S86"/>
  <c r="L87" l="1"/>
  <c r="N87" s="1"/>
  <c r="R87"/>
  <c r="U86"/>
  <c r="T87" s="1"/>
  <c r="M87" l="1"/>
  <c r="O87" s="1"/>
  <c r="Q87" s="1"/>
  <c r="W86"/>
  <c r="V87"/>
  <c r="S87" l="1"/>
  <c r="U87" s="1"/>
  <c r="W87" s="1"/>
  <c r="Y86"/>
  <c r="X87" s="1"/>
  <c r="Y87" l="1"/>
  <c r="Z87"/>
  <c r="AA86"/>
  <c r="AC86" l="1"/>
  <c r="AB87" s="1"/>
  <c r="AA87"/>
  <c r="AC87" l="1"/>
  <c r="AD87"/>
  <c r="AE86"/>
  <c r="AG86" l="1"/>
  <c r="AF87" s="1"/>
  <c r="AE87"/>
  <c r="AG87" l="1"/>
  <c r="AH87"/>
  <c r="AI86"/>
  <c r="AK86" l="1"/>
  <c r="AJ87" s="1"/>
  <c r="AI87"/>
  <c r="AK87" l="1"/>
  <c r="AL87"/>
  <c r="AM86"/>
  <c r="AO86" s="1"/>
  <c r="AN87" s="1"/>
  <c r="AP87" l="1"/>
  <c r="K88" s="1"/>
  <c r="AM87"/>
  <c r="AO87" s="1"/>
  <c r="AN88" l="1"/>
  <c r="AP88" s="1"/>
  <c r="L88"/>
  <c r="P88"/>
  <c r="T88"/>
  <c r="X88"/>
  <c r="AB88"/>
  <c r="AF88"/>
  <c r="AJ88"/>
  <c r="AD88" l="1"/>
  <c r="V88"/>
  <c r="M88"/>
  <c r="O88" s="1"/>
  <c r="Q88" s="1"/>
  <c r="N88"/>
  <c r="AL88"/>
  <c r="AH88"/>
  <c r="Z88"/>
  <c r="R88"/>
  <c r="K89" l="1"/>
  <c r="L89" s="1"/>
  <c r="S88"/>
  <c r="N89" l="1"/>
  <c r="M89"/>
  <c r="O89" s="1"/>
  <c r="P89"/>
  <c r="R89" s="1"/>
  <c r="U88"/>
  <c r="Q89" l="1"/>
  <c r="S89" s="1"/>
  <c r="W88"/>
  <c r="Y88" s="1"/>
  <c r="X89" s="1"/>
  <c r="T89"/>
  <c r="V89" s="1"/>
  <c r="U89" l="1"/>
  <c r="W89" s="1"/>
  <c r="AA88"/>
  <c r="Z89"/>
  <c r="Y89" l="1"/>
  <c r="AA89" s="1"/>
  <c r="AC88"/>
  <c r="AB89" s="1"/>
  <c r="AC89" l="1"/>
  <c r="AE89" s="1"/>
  <c r="AD89"/>
  <c r="AE88"/>
  <c r="AG88" l="1"/>
  <c r="AF89" s="1"/>
  <c r="AG89" l="1"/>
  <c r="AI89" s="1"/>
  <c r="AH89"/>
  <c r="AI88"/>
  <c r="AK88" l="1"/>
  <c r="AJ89" s="1"/>
  <c r="AK89" l="1"/>
  <c r="AM89" s="1"/>
  <c r="AL89"/>
  <c r="AM88"/>
  <c r="AO88" s="1"/>
  <c r="AN89" s="1"/>
  <c r="AO89" l="1"/>
  <c r="AP89"/>
  <c r="K90" s="1"/>
  <c r="L90" l="1"/>
  <c r="P90"/>
  <c r="T90"/>
  <c r="X90"/>
  <c r="AB90"/>
  <c r="AF90"/>
  <c r="AN90"/>
  <c r="AJ90"/>
  <c r="AL90" l="1"/>
  <c r="AH90"/>
  <c r="Z90"/>
  <c r="R90"/>
  <c r="AP90"/>
  <c r="AD90"/>
  <c r="V90"/>
  <c r="M90"/>
  <c r="O90" s="1"/>
  <c r="N90"/>
  <c r="K91" l="1"/>
  <c r="L91" s="1"/>
  <c r="Q90"/>
  <c r="P91" l="1"/>
  <c r="R91" s="1"/>
  <c r="S90"/>
  <c r="M91"/>
  <c r="O91" s="1"/>
  <c r="N91"/>
  <c r="U90" l="1"/>
  <c r="T91" s="1"/>
  <c r="Q91"/>
  <c r="W90" l="1"/>
  <c r="V91"/>
  <c r="S91"/>
  <c r="U91" s="1"/>
  <c r="Y90" l="1"/>
  <c r="X91" s="1"/>
  <c r="W91"/>
  <c r="Y91" l="1"/>
  <c r="Z91"/>
  <c r="AA90"/>
  <c r="AC90" l="1"/>
  <c r="AB91" s="1"/>
  <c r="AA91"/>
  <c r="AC91" l="1"/>
  <c r="AD91"/>
  <c r="AE90"/>
  <c r="AG90" l="1"/>
  <c r="AF91" s="1"/>
  <c r="AE91"/>
  <c r="AG91" l="1"/>
  <c r="AH91"/>
  <c r="AI90"/>
  <c r="AK90" l="1"/>
  <c r="AJ91" s="1"/>
  <c r="AI91"/>
  <c r="AK91" l="1"/>
  <c r="AL91"/>
  <c r="AM90"/>
  <c r="AO90" s="1"/>
  <c r="AN91" s="1"/>
  <c r="AP91" l="1"/>
  <c r="K92" s="1"/>
  <c r="AM91"/>
  <c r="AO91" s="1"/>
  <c r="AN92" l="1"/>
  <c r="AP92" s="1"/>
  <c r="L92"/>
  <c r="P92"/>
  <c r="T92"/>
  <c r="X92"/>
  <c r="AB92"/>
  <c r="AF92"/>
  <c r="AJ92"/>
  <c r="AD92" l="1"/>
  <c r="V92"/>
  <c r="M92"/>
  <c r="O92" s="1"/>
  <c r="Q92" s="1"/>
  <c r="N92"/>
  <c r="AL92"/>
  <c r="AH92"/>
  <c r="Z92"/>
  <c r="R92"/>
  <c r="K93" l="1"/>
  <c r="P93" s="1"/>
  <c r="S92"/>
  <c r="L93" l="1"/>
  <c r="N93" s="1"/>
  <c r="R93"/>
  <c r="U92"/>
  <c r="T93" s="1"/>
  <c r="M93" l="1"/>
  <c r="O93" s="1"/>
  <c r="Q93" s="1"/>
  <c r="W92"/>
  <c r="V93"/>
  <c r="S93" l="1"/>
  <c r="U93" s="1"/>
  <c r="W93" s="1"/>
  <c r="Y92"/>
  <c r="X93" s="1"/>
  <c r="Y93" l="1"/>
  <c r="Z93"/>
  <c r="AA92"/>
  <c r="AC92" l="1"/>
  <c r="AB93" s="1"/>
  <c r="AA93"/>
  <c r="AC93" l="1"/>
  <c r="AD93"/>
  <c r="AE92"/>
  <c r="AG92" l="1"/>
  <c r="AF93" s="1"/>
  <c r="AE93"/>
  <c r="AG93" l="1"/>
  <c r="AH93"/>
  <c r="AI92"/>
  <c r="AK92" l="1"/>
  <c r="AJ93" s="1"/>
  <c r="AI93"/>
  <c r="AK93" l="1"/>
  <c r="AL93"/>
  <c r="AM92"/>
  <c r="AO92" s="1"/>
  <c r="AN93" s="1"/>
  <c r="AP93" l="1"/>
  <c r="K94" s="1"/>
  <c r="AM93"/>
  <c r="AO93" s="1"/>
  <c r="AN94" l="1"/>
  <c r="AP94" s="1"/>
  <c r="L94"/>
  <c r="P94"/>
  <c r="T94"/>
  <c r="X94"/>
  <c r="AB94"/>
  <c r="AF94"/>
  <c r="AJ94"/>
  <c r="AD94" l="1"/>
  <c r="V94"/>
  <c r="M94"/>
  <c r="O94" s="1"/>
  <c r="Q94" s="1"/>
  <c r="N94"/>
  <c r="AL94"/>
  <c r="AH94"/>
  <c r="Z94"/>
  <c r="R94"/>
  <c r="K95" l="1"/>
  <c r="P95" s="1"/>
  <c r="S94"/>
  <c r="L95" l="1"/>
  <c r="N95" s="1"/>
  <c r="R95"/>
  <c r="U94"/>
  <c r="T95" s="1"/>
  <c r="M95" l="1"/>
  <c r="O95" s="1"/>
  <c r="Q95" s="1"/>
  <c r="S95" s="1"/>
  <c r="U95" s="1"/>
  <c r="W94"/>
  <c r="V95"/>
  <c r="Y94" l="1"/>
  <c r="X95" s="1"/>
  <c r="W95"/>
  <c r="AA94" l="1"/>
  <c r="Y95"/>
  <c r="Z95"/>
  <c r="AA95" l="1"/>
  <c r="AC94"/>
  <c r="AB95" s="1"/>
  <c r="AC95" l="1"/>
  <c r="AE95" s="1"/>
  <c r="AD95"/>
  <c r="AE94"/>
  <c r="AG94" l="1"/>
  <c r="AF95" s="1"/>
  <c r="AG95" l="1"/>
  <c r="AI95" s="1"/>
  <c r="AH95"/>
  <c r="AI94"/>
  <c r="AK94" l="1"/>
  <c r="AJ95" s="1"/>
  <c r="AK95" l="1"/>
  <c r="AM95" s="1"/>
  <c r="AL95"/>
  <c r="AM94"/>
  <c r="AO94" s="1"/>
  <c r="AN95" s="1"/>
  <c r="AO95" l="1"/>
  <c r="AP95"/>
  <c r="K96" s="1"/>
  <c r="AB96" s="1"/>
  <c r="AD96" s="1"/>
  <c r="L96" l="1"/>
  <c r="P96"/>
  <c r="T96"/>
  <c r="X96"/>
  <c r="AF96"/>
  <c r="AN96"/>
  <c r="AJ96"/>
  <c r="AP96" l="1"/>
  <c r="Z96"/>
  <c r="R96"/>
  <c r="AL96"/>
  <c r="AH96"/>
  <c r="V96"/>
  <c r="M96"/>
  <c r="O96" s="1"/>
  <c r="N96"/>
  <c r="K97" l="1"/>
  <c r="L97" s="1"/>
  <c r="Q96"/>
  <c r="P97" l="1"/>
  <c r="R97" s="1"/>
  <c r="M97"/>
  <c r="O97" s="1"/>
  <c r="N97"/>
  <c r="S96"/>
  <c r="Q97" l="1"/>
  <c r="S97" s="1"/>
  <c r="U96"/>
  <c r="T97" s="1"/>
  <c r="W96" l="1"/>
  <c r="U97"/>
  <c r="W97" s="1"/>
  <c r="V97"/>
  <c r="Y96" l="1"/>
  <c r="X97" s="1"/>
  <c r="Y97" l="1"/>
  <c r="AA97" s="1"/>
  <c r="Z97"/>
  <c r="AA96"/>
  <c r="AC96" l="1"/>
  <c r="AB97" s="1"/>
  <c r="AC97" l="1"/>
  <c r="AE97" s="1"/>
  <c r="AD97"/>
  <c r="AE96"/>
  <c r="AG96" l="1"/>
  <c r="AF97" s="1"/>
  <c r="AG97" l="1"/>
  <c r="AI97" s="1"/>
  <c r="AH97"/>
  <c r="AI96"/>
  <c r="AK96" l="1"/>
  <c r="AJ97" s="1"/>
  <c r="AK97" l="1"/>
  <c r="AM97" s="1"/>
  <c r="AL97"/>
  <c r="AM96"/>
  <c r="AO96" s="1"/>
  <c r="AN97" s="1"/>
  <c r="AO97" l="1"/>
  <c r="AP97"/>
  <c r="K98" s="1"/>
  <c r="P98" l="1"/>
  <c r="L98"/>
  <c r="T98"/>
  <c r="X98"/>
  <c r="AB98"/>
  <c r="AF98"/>
  <c r="AN98"/>
  <c r="AJ98"/>
  <c r="AL98" l="1"/>
  <c r="AH98"/>
  <c r="Z98"/>
  <c r="M98"/>
  <c r="O98" s="1"/>
  <c r="Q98" s="1"/>
  <c r="N98"/>
  <c r="AP98"/>
  <c r="AD98"/>
  <c r="V98"/>
  <c r="R98"/>
  <c r="K99" l="1"/>
  <c r="S98"/>
  <c r="P99" l="1"/>
  <c r="U98"/>
  <c r="T99" s="1"/>
  <c r="L99"/>
  <c r="M99" l="1"/>
  <c r="O99" s="1"/>
  <c r="N99"/>
  <c r="W98"/>
  <c r="V99"/>
  <c r="R99"/>
  <c r="Y98" l="1"/>
  <c r="X99" s="1"/>
  <c r="Q99"/>
  <c r="AA98" l="1"/>
  <c r="Z99"/>
  <c r="S99"/>
  <c r="U99" l="1"/>
  <c r="W99" s="1"/>
  <c r="AC98"/>
  <c r="AB99" s="1"/>
  <c r="Y99" l="1"/>
  <c r="AA99" s="1"/>
  <c r="AE98"/>
  <c r="AD99"/>
  <c r="AC99" l="1"/>
  <c r="AE99" s="1"/>
  <c r="AG98"/>
  <c r="AF99" s="1"/>
  <c r="AI98" l="1"/>
  <c r="AG99"/>
  <c r="AH99"/>
  <c r="AI99" l="1"/>
  <c r="AK98"/>
  <c r="AJ99" s="1"/>
  <c r="AM98" l="1"/>
  <c r="AO98" s="1"/>
  <c r="AN99" s="1"/>
  <c r="AK99"/>
  <c r="AM99" s="1"/>
  <c r="AL99"/>
  <c r="AO99" l="1"/>
  <c r="AP99"/>
  <c r="K100" s="1"/>
  <c r="AN100" l="1"/>
  <c r="L100"/>
  <c r="P100"/>
  <c r="T100"/>
  <c r="X100"/>
  <c r="AB100"/>
  <c r="AF100"/>
  <c r="AJ100"/>
  <c r="AL100" l="1"/>
  <c r="AD100"/>
  <c r="V100"/>
  <c r="M100"/>
  <c r="O100" s="1"/>
  <c r="Q100" s="1"/>
  <c r="N100"/>
  <c r="AP100"/>
  <c r="AH100"/>
  <c r="Z100"/>
  <c r="R100"/>
  <c r="K101" l="1"/>
  <c r="P101" s="1"/>
  <c r="S100"/>
  <c r="R101" l="1"/>
  <c r="U100"/>
  <c r="T101" s="1"/>
  <c r="L101"/>
  <c r="V101" l="1"/>
  <c r="M101"/>
  <c r="O101" s="1"/>
  <c r="N101"/>
  <c r="W100"/>
  <c r="Y100" l="1"/>
  <c r="X101" s="1"/>
  <c r="Q101"/>
  <c r="S101" l="1"/>
  <c r="AA100"/>
  <c r="Z101"/>
  <c r="AC100" l="1"/>
  <c r="AB101" s="1"/>
  <c r="U101"/>
  <c r="W101" s="1"/>
  <c r="Y101" l="1"/>
  <c r="AA101" s="1"/>
  <c r="AE100"/>
  <c r="AD101"/>
  <c r="AC101" l="1"/>
  <c r="AE101" s="1"/>
  <c r="AG100"/>
  <c r="AF101" s="1"/>
  <c r="AG101" l="1"/>
  <c r="AI101" s="1"/>
  <c r="AH101"/>
  <c r="AI100"/>
  <c r="AK100" l="1"/>
  <c r="AJ101" s="1"/>
  <c r="AK101" l="1"/>
  <c r="AM101" s="1"/>
  <c r="AL101"/>
  <c r="AM100"/>
  <c r="AO100" s="1"/>
  <c r="AN101" s="1"/>
  <c r="AO101" l="1"/>
  <c r="AP101"/>
  <c r="K102" s="1"/>
  <c r="L102" l="1"/>
  <c r="P102"/>
  <c r="T102"/>
  <c r="X102"/>
  <c r="AB102"/>
  <c r="AF102"/>
  <c r="AN102"/>
  <c r="AJ102"/>
  <c r="AL102" l="1"/>
  <c r="AH102"/>
  <c r="Z102"/>
  <c r="R102"/>
  <c r="AP102"/>
  <c r="AD102"/>
  <c r="V102"/>
  <c r="M102"/>
  <c r="O102" s="1"/>
  <c r="N102"/>
  <c r="K103" l="1"/>
  <c r="L103" s="1"/>
  <c r="M103" s="1"/>
  <c r="O103" s="1"/>
  <c r="Q102"/>
  <c r="S102" l="1"/>
  <c r="U102" s="1"/>
  <c r="P103"/>
  <c r="R103" s="1"/>
  <c r="N103"/>
  <c r="Q103" l="1"/>
  <c r="S103" s="1"/>
  <c r="W102"/>
  <c r="Y102" s="1"/>
  <c r="T103"/>
  <c r="V103" s="1"/>
  <c r="AA102" l="1"/>
  <c r="X103"/>
  <c r="Z103" s="1"/>
  <c r="AC102"/>
  <c r="AB103" s="1"/>
  <c r="U103"/>
  <c r="W103" s="1"/>
  <c r="AE102" l="1"/>
  <c r="Y103"/>
  <c r="AA103" s="1"/>
  <c r="AG102"/>
  <c r="AF103" s="1"/>
  <c r="AD103"/>
  <c r="AC103" l="1"/>
  <c r="AE103" s="1"/>
  <c r="AI102"/>
  <c r="AH103"/>
  <c r="AG103" l="1"/>
  <c r="AK102"/>
  <c r="AJ103" s="1"/>
  <c r="AL103" l="1"/>
  <c r="AM102"/>
  <c r="AO102" s="1"/>
  <c r="AN103" s="1"/>
  <c r="AI103"/>
  <c r="AP103" l="1"/>
  <c r="K104" s="1"/>
  <c r="AK103"/>
  <c r="L104" l="1"/>
  <c r="P104"/>
  <c r="T104"/>
  <c r="X104"/>
  <c r="AB104"/>
  <c r="AF104"/>
  <c r="AJ104"/>
  <c r="AM103"/>
  <c r="AO103" s="1"/>
  <c r="AN104" s="1"/>
  <c r="AP104" l="1"/>
  <c r="AH104"/>
  <c r="Z104"/>
  <c r="R104"/>
  <c r="AL104"/>
  <c r="AD104"/>
  <c r="V104"/>
  <c r="M104"/>
  <c r="O104" s="1"/>
  <c r="N104"/>
  <c r="K105" l="1"/>
  <c r="L105" s="1"/>
  <c r="M105" s="1"/>
  <c r="O105" s="1"/>
  <c r="Q104"/>
  <c r="P105" l="1"/>
  <c r="Q105" s="1"/>
  <c r="S105" s="1"/>
  <c r="N105"/>
  <c r="S104"/>
  <c r="U104" s="1"/>
  <c r="T105" s="1"/>
  <c r="R105" l="1"/>
  <c r="W104"/>
  <c r="U105"/>
  <c r="W105" s="1"/>
  <c r="V105"/>
  <c r="Y104" l="1"/>
  <c r="X105" s="1"/>
  <c r="AA104" l="1"/>
  <c r="Y105"/>
  <c r="AA105" s="1"/>
  <c r="Z105"/>
  <c r="AC104" l="1"/>
  <c r="AB105" s="1"/>
  <c r="AE104" l="1"/>
  <c r="AC105"/>
  <c r="AE105" s="1"/>
  <c r="AD105"/>
  <c r="AG104" l="1"/>
  <c r="AF105" s="1"/>
  <c r="AI104" l="1"/>
  <c r="AG105"/>
  <c r="AI105" s="1"/>
  <c r="AH105"/>
  <c r="AK104" l="1"/>
  <c r="AJ105" s="1"/>
  <c r="AM104" l="1"/>
  <c r="AO104" s="1"/>
  <c r="AN105" s="1"/>
  <c r="AK105"/>
  <c r="AM105" s="1"/>
  <c r="AL105"/>
  <c r="AO105" l="1"/>
  <c r="AP105"/>
  <c r="K106" s="1"/>
  <c r="AN106" l="1"/>
  <c r="P106"/>
  <c r="L106"/>
  <c r="T106"/>
  <c r="X106"/>
  <c r="AB106"/>
  <c r="AF106"/>
  <c r="AJ106"/>
  <c r="AD106" l="1"/>
  <c r="V106"/>
  <c r="R106"/>
  <c r="AP106"/>
  <c r="AL106"/>
  <c r="AH106"/>
  <c r="Z106"/>
  <c r="M106"/>
  <c r="O106" s="1"/>
  <c r="Q106" s="1"/>
  <c r="N106"/>
  <c r="K107" l="1"/>
  <c r="L107" s="1"/>
  <c r="N107" s="1"/>
  <c r="S106"/>
  <c r="P107" l="1"/>
  <c r="R107" s="1"/>
  <c r="M107"/>
  <c r="O107" s="1"/>
  <c r="U106"/>
  <c r="T107" s="1"/>
  <c r="Q107" l="1"/>
  <c r="S107" s="1"/>
  <c r="U107" s="1"/>
  <c r="W107" s="1"/>
  <c r="V107"/>
  <c r="W106"/>
  <c r="Y106" l="1"/>
  <c r="X107" s="1"/>
  <c r="Y107" l="1"/>
  <c r="AA107" s="1"/>
  <c r="Z107"/>
  <c r="AA106"/>
  <c r="AC106" l="1"/>
  <c r="AB107" s="1"/>
  <c r="AC107" l="1"/>
  <c r="AE107" s="1"/>
  <c r="AD107"/>
  <c r="AE106"/>
  <c r="AG106" l="1"/>
  <c r="AF107" s="1"/>
  <c r="AG107" l="1"/>
  <c r="AI107" s="1"/>
  <c r="AH107"/>
  <c r="AI106"/>
  <c r="AK106" l="1"/>
  <c r="AJ107" s="1"/>
  <c r="AK107" l="1"/>
  <c r="AM107" s="1"/>
  <c r="AL107"/>
  <c r="AM106"/>
  <c r="AO106" s="1"/>
  <c r="AN107" s="1"/>
  <c r="AO107" l="1"/>
  <c r="AP107"/>
  <c r="K108" s="1"/>
  <c r="L108" l="1"/>
  <c r="P108"/>
  <c r="T108"/>
  <c r="X108"/>
  <c r="AB108"/>
  <c r="AF108"/>
  <c r="AN108"/>
  <c r="AJ108"/>
  <c r="AL108" l="1"/>
  <c r="AH108"/>
  <c r="Z108"/>
  <c r="R108"/>
  <c r="AP108"/>
  <c r="AD108"/>
  <c r="V108"/>
  <c r="M108"/>
  <c r="O108" s="1"/>
  <c r="N108"/>
  <c r="K109" l="1"/>
  <c r="L109" s="1"/>
  <c r="Q108"/>
  <c r="P109" l="1"/>
  <c r="R109" s="1"/>
  <c r="S108"/>
  <c r="M109"/>
  <c r="O109" s="1"/>
  <c r="N109"/>
  <c r="U108" l="1"/>
  <c r="T109" s="1"/>
  <c r="Q109"/>
  <c r="S109" l="1"/>
  <c r="W108"/>
  <c r="U109"/>
  <c r="V109"/>
  <c r="Y108" l="1"/>
  <c r="X109" s="1"/>
  <c r="W109"/>
  <c r="Y109" l="1"/>
  <c r="Z109"/>
  <c r="AA108"/>
  <c r="AC108" l="1"/>
  <c r="AB109" s="1"/>
  <c r="AA109"/>
  <c r="AC109" l="1"/>
  <c r="AD109"/>
  <c r="AE108"/>
  <c r="AG108" l="1"/>
  <c r="AF109" s="1"/>
  <c r="AE109"/>
  <c r="AG109" l="1"/>
  <c r="AH109"/>
  <c r="AI108"/>
  <c r="AK108" l="1"/>
  <c r="AJ109" s="1"/>
  <c r="AI109"/>
  <c r="AK109" l="1"/>
  <c r="AL109"/>
  <c r="AM108"/>
  <c r="AO108" s="1"/>
  <c r="AN109" s="1"/>
  <c r="AP109" l="1"/>
  <c r="K110" s="1"/>
  <c r="AM109"/>
  <c r="AO109" s="1"/>
  <c r="AN110" l="1"/>
  <c r="AP110" s="1"/>
  <c r="L110"/>
  <c r="P110"/>
  <c r="T110"/>
  <c r="X110"/>
  <c r="AB110"/>
  <c r="AF110"/>
  <c r="AJ110"/>
  <c r="AD110" l="1"/>
  <c r="V110"/>
  <c r="M110"/>
  <c r="O110" s="1"/>
  <c r="Q110" s="1"/>
  <c r="N110"/>
  <c r="AL110"/>
  <c r="AH110"/>
  <c r="Z110"/>
  <c r="R110"/>
  <c r="K111" l="1"/>
  <c r="P111" s="1"/>
  <c r="S110"/>
  <c r="L111" l="1"/>
  <c r="N111" s="1"/>
  <c r="R111"/>
  <c r="U110"/>
  <c r="T111" s="1"/>
  <c r="M111" l="1"/>
  <c r="O111" s="1"/>
  <c r="Q111" s="1"/>
  <c r="W110"/>
  <c r="V111"/>
  <c r="S111" l="1"/>
  <c r="U111" s="1"/>
  <c r="W111" s="1"/>
  <c r="Y110"/>
  <c r="X111" s="1"/>
  <c r="Y111" l="1"/>
  <c r="Z111"/>
  <c r="AA110"/>
  <c r="AC110" l="1"/>
  <c r="AB111" s="1"/>
  <c r="AA111"/>
  <c r="AC111" l="1"/>
  <c r="AD111"/>
  <c r="AE110"/>
  <c r="AG110" l="1"/>
  <c r="AE111"/>
  <c r="AI110" l="1"/>
  <c r="AF111"/>
  <c r="AH111" s="1"/>
  <c r="AK110"/>
  <c r="AJ111" s="1"/>
  <c r="AG111" l="1"/>
  <c r="AI111" s="1"/>
  <c r="AK111" s="1"/>
  <c r="AM110"/>
  <c r="AO110" s="1"/>
  <c r="AN111" s="1"/>
  <c r="AL111"/>
  <c r="AP111" l="1"/>
  <c r="K112" s="1"/>
  <c r="AM111"/>
  <c r="AO111" s="1"/>
  <c r="AN112" l="1"/>
  <c r="AP112" s="1"/>
  <c r="L112"/>
  <c r="P112"/>
  <c r="T112"/>
  <c r="X112"/>
  <c r="AB112"/>
  <c r="AF112"/>
  <c r="AJ112"/>
  <c r="AD112" l="1"/>
  <c r="V112"/>
  <c r="M112"/>
  <c r="O112" s="1"/>
  <c r="Q112" s="1"/>
  <c r="N112"/>
  <c r="AL112"/>
  <c r="AH112"/>
  <c r="Z112"/>
  <c r="R112"/>
  <c r="K113" l="1"/>
  <c r="P113" s="1"/>
  <c r="S112"/>
  <c r="L113" l="1"/>
  <c r="N113" s="1"/>
  <c r="R113"/>
  <c r="U112"/>
  <c r="T113" s="1"/>
  <c r="M113" l="1"/>
  <c r="O113" s="1"/>
  <c r="Q113" s="1"/>
  <c r="W112"/>
  <c r="V113"/>
  <c r="S113" l="1"/>
  <c r="U113" s="1"/>
  <c r="Y112"/>
  <c r="X113" s="1"/>
  <c r="W113" l="1"/>
  <c r="Y113" s="1"/>
  <c r="Z113"/>
  <c r="AA112"/>
  <c r="AC112" l="1"/>
  <c r="AB113" s="1"/>
  <c r="AA113"/>
  <c r="AC113" l="1"/>
  <c r="AD113"/>
  <c r="AE112"/>
  <c r="AG112" l="1"/>
  <c r="AF113" s="1"/>
  <c r="AE113"/>
  <c r="AG113" l="1"/>
  <c r="AH113"/>
  <c r="AI112"/>
  <c r="AK112" l="1"/>
  <c r="AJ113" s="1"/>
  <c r="AI113"/>
  <c r="AK113" l="1"/>
  <c r="AL113"/>
  <c r="AM112"/>
  <c r="AO112" s="1"/>
  <c r="AN113" s="1"/>
  <c r="AP113" l="1"/>
  <c r="K114" s="1"/>
  <c r="AM113"/>
  <c r="AO113" s="1"/>
  <c r="AN114" l="1"/>
  <c r="AP114" s="1"/>
  <c r="L114"/>
  <c r="P114"/>
  <c r="T114"/>
  <c r="X114"/>
  <c r="AB114"/>
  <c r="AF114"/>
  <c r="AJ114"/>
  <c r="AH114" l="1"/>
  <c r="R114"/>
  <c r="AL114"/>
  <c r="AD114"/>
  <c r="V114"/>
  <c r="M114"/>
  <c r="O114" s="1"/>
  <c r="N114"/>
  <c r="Z114"/>
  <c r="K115" l="1"/>
  <c r="Q114"/>
  <c r="P115" l="1"/>
  <c r="R115" s="1"/>
  <c r="S114"/>
  <c r="L115"/>
  <c r="M115" l="1"/>
  <c r="O115" s="1"/>
  <c r="N115"/>
  <c r="U114"/>
  <c r="T115" s="1"/>
  <c r="Q115" l="1"/>
  <c r="S115" s="1"/>
  <c r="V115"/>
  <c r="W114"/>
  <c r="U115" l="1"/>
  <c r="W115" s="1"/>
  <c r="Y114"/>
  <c r="X115" s="1"/>
  <c r="Y115" l="1"/>
  <c r="AA115" s="1"/>
  <c r="Z115"/>
  <c r="AA114"/>
  <c r="AC114" l="1"/>
  <c r="AE114" l="1"/>
  <c r="AB115"/>
  <c r="AG114"/>
  <c r="AF115" s="1"/>
  <c r="AD115" l="1"/>
  <c r="AC115"/>
  <c r="AE115" s="1"/>
  <c r="AG115" s="1"/>
  <c r="AI115" s="1"/>
  <c r="AI114"/>
  <c r="AH115"/>
  <c r="AK114" l="1"/>
  <c r="AJ115" s="1"/>
  <c r="AM114" l="1"/>
  <c r="AO114" s="1"/>
  <c r="AN115" s="1"/>
  <c r="AK115"/>
  <c r="AM115" s="1"/>
  <c r="AL115"/>
  <c r="AO115" l="1"/>
  <c r="AP115"/>
  <c r="K116" s="1"/>
  <c r="AN116" l="1"/>
  <c r="L116"/>
  <c r="P116"/>
  <c r="T116"/>
  <c r="X116"/>
  <c r="AB116"/>
  <c r="AF116"/>
  <c r="AJ116"/>
  <c r="AL116" l="1"/>
  <c r="V116"/>
  <c r="M116"/>
  <c r="O116" s="1"/>
  <c r="Q116" s="1"/>
  <c r="N116"/>
  <c r="AP116"/>
  <c r="AD116"/>
  <c r="AH116"/>
  <c r="Z116"/>
  <c r="R116"/>
  <c r="K117" l="1"/>
  <c r="S116"/>
  <c r="P117" l="1"/>
  <c r="U116"/>
  <c r="T117" s="1"/>
  <c r="L117"/>
  <c r="M117" l="1"/>
  <c r="O117" s="1"/>
  <c r="Q117" s="1"/>
  <c r="N117"/>
  <c r="W116"/>
  <c r="V117"/>
  <c r="R117"/>
  <c r="S117" l="1"/>
  <c r="Y116"/>
  <c r="X117" s="1"/>
  <c r="U117" l="1"/>
  <c r="AA116"/>
  <c r="Z117"/>
  <c r="W117" l="1"/>
  <c r="Y117" s="1"/>
  <c r="AA117" s="1"/>
  <c r="AC116"/>
  <c r="AB117" s="1"/>
  <c r="AE116" l="1"/>
  <c r="AG116" s="1"/>
  <c r="AF117" s="1"/>
  <c r="AC117"/>
  <c r="AE117" s="1"/>
  <c r="AD117"/>
  <c r="AI116" l="1"/>
  <c r="AG117"/>
  <c r="AI117" s="1"/>
  <c r="AH117"/>
  <c r="AK116" l="1"/>
  <c r="AJ117" s="1"/>
  <c r="AM116" l="1"/>
  <c r="AO116" s="1"/>
  <c r="AN117" s="1"/>
  <c r="AK117"/>
  <c r="AM117" s="1"/>
  <c r="AL117"/>
  <c r="AO117" l="1"/>
  <c r="AP117"/>
  <c r="K118" s="1"/>
  <c r="L118" l="1"/>
  <c r="P118"/>
  <c r="T118"/>
  <c r="AN118"/>
  <c r="X118"/>
  <c r="AB118"/>
  <c r="AF118"/>
  <c r="AJ118"/>
  <c r="V118" l="1"/>
  <c r="M118"/>
  <c r="O118" s="1"/>
  <c r="Q118" s="1"/>
  <c r="N118"/>
  <c r="R118"/>
  <c r="AH118"/>
  <c r="Z118"/>
  <c r="AP118"/>
  <c r="AL118"/>
  <c r="AD118"/>
  <c r="S118" l="1"/>
  <c r="K119"/>
  <c r="U118" l="1"/>
  <c r="W118" s="1"/>
  <c r="Y118" s="1"/>
  <c r="L119"/>
  <c r="P119"/>
  <c r="T119" l="1"/>
  <c r="AA118"/>
  <c r="AC118" s="1"/>
  <c r="AB119" s="1"/>
  <c r="AD119" s="1"/>
  <c r="X119"/>
  <c r="Z119" s="1"/>
  <c r="R119"/>
  <c r="V119"/>
  <c r="M119"/>
  <c r="O119" s="1"/>
  <c r="N119"/>
  <c r="AE118" l="1"/>
  <c r="Q119"/>
  <c r="S119" s="1"/>
  <c r="AG118" l="1"/>
  <c r="AF119" s="1"/>
  <c r="AH119" s="1"/>
  <c r="U119"/>
  <c r="W119" s="1"/>
  <c r="AI118" l="1"/>
  <c r="Y119"/>
  <c r="AA119" s="1"/>
  <c r="AK118" l="1"/>
  <c r="AJ119" s="1"/>
  <c r="AL119" s="1"/>
  <c r="AC119"/>
  <c r="AM118" l="1"/>
  <c r="AO118" s="1"/>
  <c r="AN119" s="1"/>
  <c r="AP119" s="1"/>
  <c r="K120" s="1"/>
  <c r="AB120" s="1"/>
  <c r="AD120" s="1"/>
  <c r="AE119"/>
  <c r="L120" l="1"/>
  <c r="T120"/>
  <c r="V120" s="1"/>
  <c r="X120"/>
  <c r="Z120" s="1"/>
  <c r="P120"/>
  <c r="R120" s="1"/>
  <c r="AG119"/>
  <c r="AF120" s="1"/>
  <c r="M120" l="1"/>
  <c r="O120" s="1"/>
  <c r="N120"/>
  <c r="AH120"/>
  <c r="AI119"/>
  <c r="Q120" l="1"/>
  <c r="S120" s="1"/>
  <c r="AK119"/>
  <c r="AJ120" s="1"/>
  <c r="U120" l="1"/>
  <c r="W120" s="1"/>
  <c r="Y120" s="1"/>
  <c r="AL120"/>
  <c r="AM119"/>
  <c r="AO119" s="1"/>
  <c r="AN120" s="1"/>
  <c r="AP120" l="1"/>
  <c r="K121" s="1"/>
  <c r="X121" s="1"/>
  <c r="AA120"/>
  <c r="L121" l="1"/>
  <c r="P121"/>
  <c r="T121"/>
  <c r="Z121"/>
  <c r="AC120"/>
  <c r="AB121" s="1"/>
  <c r="AD121" l="1"/>
  <c r="R121"/>
  <c r="V121"/>
  <c r="M121"/>
  <c r="O121" s="1"/>
  <c r="N121"/>
  <c r="AE120"/>
  <c r="AG120" l="1"/>
  <c r="AF121" s="1"/>
  <c r="Q121"/>
  <c r="AI120" l="1"/>
  <c r="AH121"/>
  <c r="S121"/>
  <c r="U121" l="1"/>
  <c r="W121" s="1"/>
  <c r="AK120"/>
  <c r="AJ121" s="1"/>
  <c r="Y121" l="1"/>
  <c r="AA121" s="1"/>
  <c r="AM120"/>
  <c r="AO120" s="1"/>
  <c r="AN121" s="1"/>
  <c r="AL121"/>
  <c r="AC121" l="1"/>
  <c r="AE121" s="1"/>
  <c r="AP121"/>
  <c r="K122" s="1"/>
  <c r="X122" s="1"/>
  <c r="AG121" l="1"/>
  <c r="AF122" s="1"/>
  <c r="Z122"/>
  <c r="L122"/>
  <c r="P122"/>
  <c r="T122"/>
  <c r="AB122"/>
  <c r="V122" l="1"/>
  <c r="M122"/>
  <c r="O122" s="1"/>
  <c r="Q122" s="1"/>
  <c r="N122"/>
  <c r="AI121"/>
  <c r="AD122"/>
  <c r="R122"/>
  <c r="AH122"/>
  <c r="AK121" l="1"/>
  <c r="AJ122" s="1"/>
  <c r="S122"/>
  <c r="U122" l="1"/>
  <c r="W122" s="1"/>
  <c r="AM121"/>
  <c r="AO121" s="1"/>
  <c r="AN122" s="1"/>
  <c r="AL122"/>
  <c r="Y122" l="1"/>
  <c r="AP122"/>
  <c r="K123" s="1"/>
  <c r="T123" s="1"/>
  <c r="AA122" l="1"/>
  <c r="X123"/>
  <c r="Z123" s="1"/>
  <c r="AC122"/>
  <c r="AB123" s="1"/>
  <c r="V123"/>
  <c r="P123"/>
  <c r="L123"/>
  <c r="M123" l="1"/>
  <c r="O123" s="1"/>
  <c r="N123"/>
  <c r="R123"/>
  <c r="AE122"/>
  <c r="AD123"/>
  <c r="AG122" l="1"/>
  <c r="AF123" s="1"/>
  <c r="Q123"/>
  <c r="AI122" l="1"/>
  <c r="AH123"/>
  <c r="S123"/>
  <c r="U123" l="1"/>
  <c r="AK122"/>
  <c r="AJ123" s="1"/>
  <c r="AL123" l="1"/>
  <c r="AM122"/>
  <c r="AO122" s="1"/>
  <c r="AN123" s="1"/>
  <c r="W123"/>
  <c r="AP123" l="1"/>
  <c r="K124" s="1"/>
  <c r="Y123"/>
  <c r="L124" l="1"/>
  <c r="P124"/>
  <c r="T124"/>
  <c r="X124"/>
  <c r="AA123"/>
  <c r="Z124" l="1"/>
  <c r="R124"/>
  <c r="AC123"/>
  <c r="AB124" s="1"/>
  <c r="V124"/>
  <c r="M124"/>
  <c r="O124" s="1"/>
  <c r="N124"/>
  <c r="AE123" l="1"/>
  <c r="AD124"/>
  <c r="Q124"/>
  <c r="S124" s="1"/>
  <c r="U124" l="1"/>
  <c r="W124" s="1"/>
  <c r="AG123"/>
  <c r="AF124" s="1"/>
  <c r="Y124" l="1"/>
  <c r="AA124" s="1"/>
  <c r="AH124"/>
  <c r="AI123"/>
  <c r="AC124" l="1"/>
  <c r="AE124" s="1"/>
  <c r="AK123"/>
  <c r="AJ124" s="1"/>
  <c r="AG124" l="1"/>
  <c r="AI124" s="1"/>
  <c r="AL124"/>
  <c r="AM123"/>
  <c r="AO123" s="1"/>
  <c r="AN124" s="1"/>
  <c r="AK124" l="1"/>
  <c r="AM124" s="1"/>
  <c r="AO124" s="1"/>
  <c r="AP124"/>
  <c r="K125" s="1"/>
  <c r="AN125" l="1"/>
  <c r="AP125" s="1"/>
  <c r="L125"/>
  <c r="P125"/>
  <c r="T125"/>
  <c r="X125"/>
  <c r="AB125"/>
  <c r="AF125"/>
  <c r="AJ125"/>
  <c r="AD125" l="1"/>
  <c r="V125"/>
  <c r="M125"/>
  <c r="O125" s="1"/>
  <c r="Q125" s="1"/>
  <c r="N125"/>
  <c r="AL125"/>
  <c r="AH125"/>
  <c r="Z125"/>
  <c r="R125"/>
  <c r="K126" l="1"/>
  <c r="P126" s="1"/>
  <c r="S125"/>
  <c r="L126" l="1"/>
  <c r="N126" s="1"/>
  <c r="R126"/>
  <c r="U125"/>
  <c r="T126" s="1"/>
  <c r="M126" l="1"/>
  <c r="O126" s="1"/>
  <c r="Q126" s="1"/>
  <c r="W125"/>
  <c r="V126"/>
  <c r="S126" l="1"/>
  <c r="U126" s="1"/>
  <c r="W126" s="1"/>
  <c r="Y125"/>
  <c r="X126" s="1"/>
  <c r="Y126" l="1"/>
  <c r="Z126"/>
  <c r="AA125"/>
  <c r="AC125" l="1"/>
  <c r="AB126" s="1"/>
  <c r="AA126"/>
  <c r="AC126" l="1"/>
  <c r="AD126"/>
  <c r="AE125"/>
  <c r="AG125" l="1"/>
  <c r="AF126" s="1"/>
  <c r="AE126"/>
  <c r="AG126" l="1"/>
  <c r="AH126"/>
  <c r="AI125"/>
  <c r="AK125" l="1"/>
  <c r="AJ126" s="1"/>
  <c r="AI126"/>
  <c r="AK126" l="1"/>
  <c r="AL126"/>
  <c r="AM125"/>
  <c r="AO125" s="1"/>
  <c r="AN126" s="1"/>
  <c r="AP126" l="1"/>
  <c r="K127" s="1"/>
  <c r="AM126"/>
  <c r="AO126" s="1"/>
  <c r="AN127" l="1"/>
  <c r="AP127" s="1"/>
  <c r="L127"/>
  <c r="P127"/>
  <c r="T127"/>
  <c r="X127"/>
  <c r="AB127"/>
  <c r="AF127"/>
  <c r="AJ127"/>
  <c r="AL127" l="1"/>
  <c r="V127"/>
  <c r="M127"/>
  <c r="O127" s="1"/>
  <c r="Q127" s="1"/>
  <c r="N127"/>
  <c r="AD127"/>
  <c r="AH127"/>
  <c r="Z127"/>
  <c r="R127"/>
  <c r="K128" l="1"/>
  <c r="P128" s="1"/>
  <c r="S127"/>
  <c r="L128" l="1"/>
  <c r="N128" s="1"/>
  <c r="R128"/>
  <c r="U127"/>
  <c r="T128" s="1"/>
  <c r="M128" l="1"/>
  <c r="O128" s="1"/>
  <c r="Q128" s="1"/>
  <c r="W127"/>
  <c r="V128"/>
  <c r="S128" l="1"/>
  <c r="U128" s="1"/>
  <c r="W128" s="1"/>
  <c r="Y127"/>
  <c r="X128" s="1"/>
  <c r="Y128" l="1"/>
  <c r="Z128"/>
  <c r="AA127"/>
  <c r="AC127" l="1"/>
  <c r="AB128" s="1"/>
  <c r="AA128"/>
  <c r="AC128" l="1"/>
  <c r="AD128"/>
  <c r="AE127"/>
  <c r="AG127" l="1"/>
  <c r="AF128" s="1"/>
  <c r="AE128"/>
  <c r="AG128" l="1"/>
  <c r="AH128"/>
  <c r="AI127"/>
  <c r="AK127" l="1"/>
  <c r="AJ128" s="1"/>
  <c r="AI128"/>
  <c r="AK128" l="1"/>
  <c r="AL128"/>
  <c r="AM127"/>
  <c r="AO127" s="1"/>
  <c r="AN128" s="1"/>
  <c r="AP128" l="1"/>
  <c r="K129" s="1"/>
  <c r="AM128"/>
  <c r="AO128" s="1"/>
  <c r="L129" l="1"/>
  <c r="P129"/>
  <c r="T129"/>
  <c r="X129"/>
  <c r="AB129"/>
  <c r="AF129"/>
  <c r="AJ129"/>
  <c r="AN129"/>
  <c r="AP129" l="1"/>
  <c r="AH129"/>
  <c r="Z129"/>
  <c r="R129"/>
  <c r="AL129"/>
  <c r="AD129"/>
  <c r="V129"/>
  <c r="M129"/>
  <c r="O129" s="1"/>
  <c r="N129"/>
  <c r="K130" l="1"/>
  <c r="L130" s="1"/>
  <c r="M130" s="1"/>
  <c r="O130" s="1"/>
  <c r="Q129"/>
  <c r="P130" l="1"/>
  <c r="Q130" s="1"/>
  <c r="S130" s="1"/>
  <c r="N130"/>
  <c r="S129"/>
  <c r="U129" s="1"/>
  <c r="T130" s="1"/>
  <c r="R130" l="1"/>
  <c r="U130"/>
  <c r="W130" s="1"/>
  <c r="V130"/>
  <c r="W129"/>
  <c r="Y129" l="1"/>
  <c r="X130" s="1"/>
  <c r="AA129" l="1"/>
  <c r="Y130"/>
  <c r="AA130" s="1"/>
  <c r="Z130"/>
  <c r="AC129" l="1"/>
  <c r="AB130" s="1"/>
  <c r="AE129" l="1"/>
  <c r="AC130"/>
  <c r="AE130" s="1"/>
  <c r="AD130"/>
  <c r="AG129" l="1"/>
  <c r="AF130" s="1"/>
  <c r="AI129" l="1"/>
  <c r="AG130"/>
  <c r="AI130" s="1"/>
  <c r="AH130"/>
  <c r="AK129" l="1"/>
  <c r="AJ130" s="1"/>
  <c r="AM129" l="1"/>
  <c r="AO129" s="1"/>
  <c r="AN130" s="1"/>
  <c r="AK130"/>
  <c r="AM130" s="1"/>
  <c r="AL130"/>
  <c r="AO130" l="1"/>
  <c r="AP130"/>
  <c r="K131" s="1"/>
  <c r="AN131" l="1"/>
  <c r="AP131" s="1"/>
  <c r="L131"/>
  <c r="P131"/>
  <c r="T131"/>
  <c r="X131"/>
  <c r="AB131"/>
  <c r="AF131"/>
  <c r="AJ131"/>
  <c r="AL131" l="1"/>
  <c r="V131"/>
  <c r="M131"/>
  <c r="O131" s="1"/>
  <c r="Q131" s="1"/>
  <c r="N131"/>
  <c r="AD131"/>
  <c r="AH131"/>
  <c r="Z131"/>
  <c r="R131"/>
  <c r="K132" l="1"/>
  <c r="L132" s="1"/>
  <c r="S131"/>
  <c r="N132" l="1"/>
  <c r="M132"/>
  <c r="O132" s="1"/>
  <c r="P132"/>
  <c r="R132" s="1"/>
  <c r="U131"/>
  <c r="Q132" l="1"/>
  <c r="S132" s="1"/>
  <c r="W131"/>
  <c r="T132"/>
  <c r="V132" s="1"/>
  <c r="Y131"/>
  <c r="X132" s="1"/>
  <c r="U132" l="1"/>
  <c r="W132" s="1"/>
  <c r="AA131"/>
  <c r="Z132"/>
  <c r="Y132" l="1"/>
  <c r="AA132" s="1"/>
  <c r="AC131"/>
  <c r="AB132" s="1"/>
  <c r="AE131" l="1"/>
  <c r="AC132"/>
  <c r="AD132"/>
  <c r="AE132" l="1"/>
  <c r="AG131"/>
  <c r="AF132" s="1"/>
  <c r="AI131" l="1"/>
  <c r="AK131" s="1"/>
  <c r="AG132"/>
  <c r="AH132"/>
  <c r="AM131" l="1"/>
  <c r="AO131" s="1"/>
  <c r="AN132" s="1"/>
  <c r="AP132" s="1"/>
  <c r="AJ132"/>
  <c r="AL132" s="1"/>
  <c r="AI132"/>
  <c r="K133" l="1"/>
  <c r="L133" s="1"/>
  <c r="AK132"/>
  <c r="X133" l="1"/>
  <c r="AJ133"/>
  <c r="AL133" s="1"/>
  <c r="P133"/>
  <c r="R133" s="1"/>
  <c r="AF133"/>
  <c r="AH133" s="1"/>
  <c r="AB133"/>
  <c r="T133"/>
  <c r="V133" s="1"/>
  <c r="Z133"/>
  <c r="AM132"/>
  <c r="AO132" s="1"/>
  <c r="AN133" s="1"/>
  <c r="AD133"/>
  <c r="M133"/>
  <c r="O133" s="1"/>
  <c r="N133"/>
  <c r="Q133" l="1"/>
  <c r="S133" s="1"/>
  <c r="AP133"/>
  <c r="K134" s="1"/>
  <c r="P134" l="1"/>
  <c r="L134"/>
  <c r="U133"/>
  <c r="T134" s="1"/>
  <c r="V134" l="1"/>
  <c r="M134"/>
  <c r="O134" s="1"/>
  <c r="Q134" s="1"/>
  <c r="N134"/>
  <c r="R134"/>
  <c r="W133"/>
  <c r="Y133" l="1"/>
  <c r="X134" s="1"/>
  <c r="S134"/>
  <c r="U134" l="1"/>
  <c r="W134" s="1"/>
  <c r="Y134" s="1"/>
  <c r="Z134"/>
  <c r="AA133"/>
  <c r="AC133" l="1"/>
  <c r="AB134" s="1"/>
  <c r="AA134"/>
  <c r="AC134" l="1"/>
  <c r="AD134"/>
  <c r="AE133"/>
  <c r="AG133" l="1"/>
  <c r="AF134" s="1"/>
  <c r="AE134"/>
  <c r="AG134" l="1"/>
  <c r="AH134"/>
  <c r="AI133"/>
  <c r="AK133" l="1"/>
  <c r="AJ134" s="1"/>
  <c r="AI134"/>
  <c r="AK134" l="1"/>
  <c r="AL134"/>
  <c r="AM133"/>
  <c r="AO133" s="1"/>
  <c r="AN134" s="1"/>
  <c r="AP134" l="1"/>
  <c r="K135" s="1"/>
  <c r="AM134"/>
  <c r="AO134" s="1"/>
  <c r="AN135" l="1"/>
  <c r="L135"/>
  <c r="P135"/>
  <c r="T135"/>
  <c r="X135"/>
  <c r="AB135"/>
  <c r="AF135"/>
  <c r="AJ135"/>
  <c r="AL135" l="1"/>
  <c r="AD135"/>
  <c r="V135"/>
  <c r="M135"/>
  <c r="O135" s="1"/>
  <c r="Q135" s="1"/>
  <c r="N135"/>
  <c r="AP135"/>
  <c r="AH135"/>
  <c r="Z135"/>
  <c r="R135"/>
  <c r="K136" l="1"/>
  <c r="S135"/>
  <c r="L136" l="1"/>
  <c r="P136"/>
  <c r="U135"/>
  <c r="T136" s="1"/>
  <c r="V136" l="1"/>
  <c r="R136"/>
  <c r="M136"/>
  <c r="O136" s="1"/>
  <c r="N136"/>
  <c r="W135"/>
  <c r="Y135" l="1"/>
  <c r="X136" s="1"/>
  <c r="Q136"/>
  <c r="S136" s="1"/>
  <c r="U136" l="1"/>
  <c r="W136" s="1"/>
  <c r="Z136"/>
  <c r="AA135"/>
  <c r="Y136" l="1"/>
  <c r="AA136" s="1"/>
  <c r="AC135"/>
  <c r="AB136" s="1"/>
  <c r="AC136" l="1"/>
  <c r="AE136" s="1"/>
  <c r="AD136"/>
  <c r="AE135"/>
  <c r="AG135" l="1"/>
  <c r="AI135" l="1"/>
  <c r="AF136"/>
  <c r="AK135"/>
  <c r="AJ136" s="1"/>
  <c r="AH136" l="1"/>
  <c r="AG136"/>
  <c r="AI136" s="1"/>
  <c r="AK136" s="1"/>
  <c r="AM136" s="1"/>
  <c r="AL136"/>
  <c r="AM135"/>
  <c r="AO135" s="1"/>
  <c r="AN136" s="1"/>
  <c r="AO136" l="1"/>
  <c r="AP136"/>
  <c r="K137" s="1"/>
  <c r="AN137" l="1"/>
  <c r="L137"/>
  <c r="P137"/>
  <c r="T137"/>
  <c r="X137"/>
  <c r="AB137"/>
  <c r="AF137"/>
  <c r="AJ137"/>
  <c r="AD137" l="1"/>
  <c r="V137"/>
  <c r="M137"/>
  <c r="O137" s="1"/>
  <c r="Q137" s="1"/>
  <c r="N137"/>
  <c r="AP137"/>
  <c r="AL137"/>
  <c r="AH137"/>
  <c r="Z137"/>
  <c r="R137"/>
  <c r="K138" l="1"/>
  <c r="S137"/>
  <c r="P138" l="1"/>
  <c r="U137"/>
  <c r="T138" s="1"/>
  <c r="L138"/>
  <c r="M138" l="1"/>
  <c r="O138" s="1"/>
  <c r="N138"/>
  <c r="W137"/>
  <c r="V138"/>
  <c r="R138"/>
  <c r="Y137" l="1"/>
  <c r="X138" s="1"/>
  <c r="Q138"/>
  <c r="AA137" l="1"/>
  <c r="Z138"/>
  <c r="S138"/>
  <c r="U138" l="1"/>
  <c r="W138" s="1"/>
  <c r="AC137"/>
  <c r="AE137" l="1"/>
  <c r="AG137" s="1"/>
  <c r="AF138" s="1"/>
  <c r="AB138"/>
  <c r="AD138" s="1"/>
  <c r="Y138"/>
  <c r="AA138" s="1"/>
  <c r="AC138" l="1"/>
  <c r="AE138" s="1"/>
  <c r="AH138"/>
  <c r="AI137"/>
  <c r="AG138" l="1"/>
  <c r="AI138" s="1"/>
  <c r="AK137"/>
  <c r="AJ138" s="1"/>
  <c r="AK138" l="1"/>
  <c r="AM138" s="1"/>
  <c r="AL138"/>
  <c r="AM137"/>
  <c r="AO137" s="1"/>
  <c r="AN138" s="1"/>
  <c r="AO138" l="1"/>
  <c r="AP138"/>
  <c r="K139" s="1"/>
  <c r="AN139" l="1"/>
  <c r="AP139" s="1"/>
  <c r="L139"/>
  <c r="P139"/>
  <c r="T139"/>
  <c r="X139"/>
  <c r="AB139"/>
  <c r="AF139"/>
  <c r="AJ139"/>
  <c r="AL139" l="1"/>
  <c r="V139"/>
  <c r="M139"/>
  <c r="O139" s="1"/>
  <c r="Q139" s="1"/>
  <c r="N139"/>
  <c r="AD139"/>
  <c r="AH139"/>
  <c r="Z139"/>
  <c r="R139"/>
  <c r="K140" l="1"/>
  <c r="P140" s="1"/>
  <c r="S139"/>
  <c r="L140" l="1"/>
  <c r="N140" s="1"/>
  <c r="R140"/>
  <c r="U139"/>
  <c r="T140" s="1"/>
  <c r="M140" l="1"/>
  <c r="O140" s="1"/>
  <c r="Q140" s="1"/>
  <c r="W139"/>
  <c r="Y139" s="1"/>
  <c r="X140" s="1"/>
  <c r="V140"/>
  <c r="S140" l="1"/>
  <c r="Z140"/>
  <c r="U140"/>
  <c r="AA139"/>
  <c r="AC139" l="1"/>
  <c r="AB140" s="1"/>
  <c r="W140"/>
  <c r="Y140" l="1"/>
  <c r="AE139"/>
  <c r="AD140"/>
  <c r="AA140" l="1"/>
  <c r="AC140" s="1"/>
  <c r="AE140" s="1"/>
  <c r="AG139"/>
  <c r="AF140" s="1"/>
  <c r="AG140" l="1"/>
  <c r="AI140" s="1"/>
  <c r="AH140"/>
  <c r="AI139"/>
  <c r="AK139" l="1"/>
  <c r="AJ140" s="1"/>
  <c r="AK140" l="1"/>
  <c r="AM140" s="1"/>
  <c r="AL140"/>
  <c r="AM139"/>
  <c r="AO139" s="1"/>
  <c r="AN140" s="1"/>
  <c r="AO140" l="1"/>
  <c r="AP140"/>
  <c r="K141" s="1"/>
  <c r="AJ141" l="1"/>
  <c r="AL141" s="1"/>
  <c r="X141"/>
  <c r="Z141" s="1"/>
  <c r="AN141"/>
  <c r="AP141" s="1"/>
  <c r="L141"/>
  <c r="P141"/>
  <c r="T141"/>
  <c r="AB141"/>
  <c r="AF141"/>
  <c r="AD141" l="1"/>
  <c r="R141"/>
  <c r="AH141"/>
  <c r="V141"/>
  <c r="M141"/>
  <c r="O141" s="1"/>
  <c r="N141"/>
  <c r="K142" l="1"/>
  <c r="L142" s="1"/>
  <c r="Q141"/>
  <c r="P142" l="1"/>
  <c r="R142" s="1"/>
  <c r="M142"/>
  <c r="O142" s="1"/>
  <c r="N142"/>
  <c r="S141"/>
  <c r="Q142" l="1"/>
  <c r="S142" s="1"/>
  <c r="U141"/>
  <c r="T142" s="1"/>
  <c r="W141" l="1"/>
  <c r="U142"/>
  <c r="V142"/>
  <c r="Y141" l="1"/>
  <c r="X142" s="1"/>
  <c r="W142"/>
  <c r="Y142" l="1"/>
  <c r="AA142" s="1"/>
  <c r="Z142"/>
  <c r="AA141"/>
  <c r="AC141" l="1"/>
  <c r="AB142" s="1"/>
  <c r="AE141" l="1"/>
  <c r="AC142"/>
  <c r="AE142" s="1"/>
  <c r="AD142"/>
  <c r="AG141" l="1"/>
  <c r="AF142" s="1"/>
  <c r="AI141" l="1"/>
  <c r="AG142"/>
  <c r="AI142" s="1"/>
  <c r="AH142"/>
  <c r="AK141" l="1"/>
  <c r="AJ142" s="1"/>
  <c r="AM141" l="1"/>
  <c r="AO141" s="1"/>
  <c r="AN142" s="1"/>
  <c r="AK142"/>
  <c r="AM142" s="1"/>
  <c r="AL142"/>
  <c r="AO142" l="1"/>
  <c r="AP142"/>
  <c r="K143" s="1"/>
  <c r="AN143" l="1"/>
  <c r="AP143" s="1"/>
  <c r="P143"/>
  <c r="L143"/>
  <c r="T143"/>
  <c r="X143"/>
  <c r="AB143"/>
  <c r="AF143"/>
  <c r="AJ143"/>
  <c r="AD143" l="1"/>
  <c r="R143"/>
  <c r="AL143"/>
  <c r="V143"/>
  <c r="AH143"/>
  <c r="Z143"/>
  <c r="M143"/>
  <c r="O143" s="1"/>
  <c r="Q143" s="1"/>
  <c r="N143"/>
  <c r="K144" l="1"/>
  <c r="P144" s="1"/>
  <c r="R144" s="1"/>
  <c r="S143"/>
  <c r="L144" l="1"/>
  <c r="N144" s="1"/>
  <c r="U143"/>
  <c r="T144" s="1"/>
  <c r="M144" l="1"/>
  <c r="O144" s="1"/>
  <c r="Q144" s="1"/>
  <c r="S144" s="1"/>
  <c r="V144"/>
  <c r="W143"/>
  <c r="U144" l="1"/>
  <c r="W144" s="1"/>
  <c r="Y143"/>
  <c r="X144" s="1"/>
  <c r="Z144" l="1"/>
  <c r="Y144"/>
  <c r="AA143"/>
  <c r="AC143" l="1"/>
  <c r="AB144" s="1"/>
  <c r="AA144"/>
  <c r="AD144" l="1"/>
  <c r="AC144"/>
  <c r="AE144" s="1"/>
  <c r="AE143"/>
  <c r="AG143" l="1"/>
  <c r="AF144" s="1"/>
  <c r="AI143" l="1"/>
  <c r="AH144"/>
  <c r="AG144"/>
  <c r="AI144" s="1"/>
  <c r="AK143" l="1"/>
  <c r="AJ144" s="1"/>
  <c r="AM143" l="1"/>
  <c r="AO143" s="1"/>
  <c r="AN144" s="1"/>
  <c r="AL144"/>
  <c r="AK144"/>
  <c r="AM144" s="1"/>
  <c r="AP144" l="1"/>
  <c r="K145" s="1"/>
  <c r="AJ145" s="1"/>
  <c r="AO144"/>
  <c r="AN145" l="1"/>
  <c r="AP145" s="1"/>
  <c r="AL145"/>
  <c r="L145"/>
  <c r="P145"/>
  <c r="T145"/>
  <c r="X145"/>
  <c r="AB145"/>
  <c r="AF145"/>
  <c r="Z145" l="1"/>
  <c r="R145"/>
  <c r="AH145"/>
  <c r="AD145"/>
  <c r="V145"/>
  <c r="N145"/>
  <c r="M145"/>
  <c r="O145" s="1"/>
  <c r="K146" l="1"/>
  <c r="L146" s="1"/>
  <c r="Q145"/>
  <c r="P146" l="1"/>
  <c r="R146" s="1"/>
  <c r="N146"/>
  <c r="M146"/>
  <c r="O146" s="1"/>
  <c r="S145"/>
  <c r="U145" l="1"/>
  <c r="T146" s="1"/>
  <c r="Q146"/>
  <c r="S146" l="1"/>
  <c r="U146" s="1"/>
  <c r="W145"/>
  <c r="V146"/>
  <c r="Y145" l="1"/>
  <c r="X146" s="1"/>
  <c r="W146"/>
  <c r="Z146" l="1"/>
  <c r="Y146"/>
  <c r="AA146" s="1"/>
  <c r="AA145"/>
  <c r="AC145" l="1"/>
  <c r="AB146" s="1"/>
  <c r="AE145" l="1"/>
  <c r="AD146"/>
  <c r="AC146"/>
  <c r="AE146" s="1"/>
  <c r="AG145" l="1"/>
  <c r="AF146" s="1"/>
  <c r="AI145" l="1"/>
  <c r="AK145" s="1"/>
  <c r="AJ146" s="1"/>
  <c r="AH146"/>
  <c r="AG146"/>
  <c r="AI146" s="1"/>
  <c r="AM145" l="1"/>
  <c r="AO145" s="1"/>
  <c r="AN146" s="1"/>
  <c r="AL146"/>
  <c r="AK146"/>
  <c r="AP146" l="1"/>
  <c r="K147" s="1"/>
  <c r="AM146"/>
  <c r="AO146" s="1"/>
  <c r="AN147" l="1"/>
  <c r="AP147" s="1"/>
  <c r="L147"/>
  <c r="P147"/>
  <c r="T147"/>
  <c r="X147"/>
  <c r="AB147"/>
  <c r="AF147"/>
  <c r="AJ147"/>
  <c r="AD147" l="1"/>
  <c r="N147"/>
  <c r="M147"/>
  <c r="O147" s="1"/>
  <c r="Q147" s="1"/>
  <c r="AL147"/>
  <c r="V147"/>
  <c r="AH147"/>
  <c r="Z147"/>
  <c r="R147"/>
  <c r="K148" l="1"/>
  <c r="L148" s="1"/>
  <c r="S147"/>
  <c r="M148" l="1"/>
  <c r="O148" s="1"/>
  <c r="N148"/>
  <c r="P148"/>
  <c r="R148" s="1"/>
  <c r="U147"/>
  <c r="Q148" l="1"/>
  <c r="S148" s="1"/>
  <c r="W147"/>
  <c r="Y147" s="1"/>
  <c r="X148" s="1"/>
  <c r="T148"/>
  <c r="V148" s="1"/>
  <c r="U148" l="1"/>
  <c r="W148" s="1"/>
  <c r="Y148" s="1"/>
  <c r="AA147"/>
  <c r="Z148"/>
  <c r="AC147" l="1"/>
  <c r="AB148" s="1"/>
  <c r="AA148"/>
  <c r="AD148" l="1"/>
  <c r="AC148"/>
  <c r="AE148" s="1"/>
  <c r="AE147"/>
  <c r="AG147" l="1"/>
  <c r="AF148" s="1"/>
  <c r="AI147" l="1"/>
  <c r="AH148"/>
  <c r="AG148"/>
  <c r="AI148" s="1"/>
  <c r="AK147" l="1"/>
  <c r="AJ148" s="1"/>
  <c r="AM147" l="1"/>
  <c r="AO147" s="1"/>
  <c r="AN148" s="1"/>
  <c r="AL148"/>
  <c r="AK148"/>
  <c r="AM148" s="1"/>
  <c r="AP148" l="1"/>
  <c r="AO148"/>
  <c r="K149"/>
  <c r="AJ149" s="1"/>
  <c r="AN149" l="1"/>
  <c r="AP149" s="1"/>
  <c r="AL149"/>
  <c r="L149"/>
  <c r="P149"/>
  <c r="T149"/>
  <c r="X149"/>
  <c r="AB149"/>
  <c r="AF149"/>
  <c r="Z149" l="1"/>
  <c r="R149"/>
  <c r="AH149"/>
  <c r="AD149"/>
  <c r="V149"/>
  <c r="N149"/>
  <c r="M149"/>
  <c r="O149" s="1"/>
  <c r="K150" l="1"/>
  <c r="L150" s="1"/>
  <c r="Q149"/>
  <c r="P150" l="1"/>
  <c r="R150" s="1"/>
  <c r="N150"/>
  <c r="M150"/>
  <c r="O150" s="1"/>
  <c r="S149"/>
  <c r="U149" l="1"/>
  <c r="T150" s="1"/>
  <c r="Q150"/>
  <c r="W149" l="1"/>
  <c r="S150"/>
  <c r="U150" s="1"/>
  <c r="V150"/>
  <c r="W150" l="1"/>
  <c r="Y149"/>
  <c r="X150" s="1"/>
  <c r="Z150" l="1"/>
  <c r="Y150"/>
  <c r="AA150" s="1"/>
  <c r="AA149"/>
  <c r="AC149" l="1"/>
  <c r="AB150" s="1"/>
  <c r="AE149" l="1"/>
  <c r="AD150"/>
  <c r="AC150"/>
  <c r="AE150" s="1"/>
  <c r="AG149" l="1"/>
  <c r="AF150" s="1"/>
  <c r="AI149" l="1"/>
  <c r="AH150"/>
  <c r="AG150"/>
  <c r="AI150" s="1"/>
  <c r="AK149" l="1"/>
  <c r="AJ150" s="1"/>
  <c r="AM149" l="1"/>
  <c r="AO149" s="1"/>
  <c r="AN150" s="1"/>
  <c r="AL150"/>
  <c r="AK150"/>
  <c r="AM150" s="1"/>
  <c r="AP150" l="1"/>
  <c r="AO150"/>
  <c r="K151"/>
  <c r="AJ151" s="1"/>
  <c r="AN151" l="1"/>
  <c r="AP151" s="1"/>
  <c r="AL151"/>
  <c r="L151"/>
  <c r="P151"/>
  <c r="T151"/>
  <c r="X151"/>
  <c r="AB151"/>
  <c r="AF151"/>
  <c r="AH151" l="1"/>
  <c r="Z151"/>
  <c r="R151"/>
  <c r="AD151"/>
  <c r="V151"/>
  <c r="N151"/>
  <c r="M151"/>
  <c r="O151" s="1"/>
  <c r="Q151" s="1"/>
  <c r="K152" l="1"/>
  <c r="P152" s="1"/>
  <c r="R152" s="1"/>
  <c r="S151"/>
  <c r="L152" l="1"/>
  <c r="M152" s="1"/>
  <c r="O152" s="1"/>
  <c r="U151"/>
  <c r="T152" s="1"/>
  <c r="N152" l="1"/>
  <c r="Q152"/>
  <c r="S152" s="1"/>
  <c r="W151"/>
  <c r="V152"/>
  <c r="U152" l="1"/>
  <c r="W152" s="1"/>
  <c r="Y151"/>
  <c r="X152" s="1"/>
  <c r="Z152" l="1"/>
  <c r="Y152"/>
  <c r="AA151"/>
  <c r="AC151" l="1"/>
  <c r="AB152" s="1"/>
  <c r="AA152"/>
  <c r="AD152" l="1"/>
  <c r="AC152"/>
  <c r="AE152" s="1"/>
  <c r="AE151"/>
  <c r="AG151" l="1"/>
  <c r="AF152" s="1"/>
  <c r="AI151" l="1"/>
  <c r="AH152"/>
  <c r="AG152"/>
  <c r="AI152" s="1"/>
  <c r="AK151" l="1"/>
  <c r="AJ152" s="1"/>
  <c r="AM151" l="1"/>
  <c r="AO151" s="1"/>
  <c r="AN152" s="1"/>
  <c r="AL152"/>
  <c r="AK152"/>
  <c r="AM152" s="1"/>
  <c r="AP152" l="1"/>
  <c r="AO152"/>
  <c r="K153"/>
  <c r="AJ153" s="1"/>
  <c r="AN153" l="1"/>
  <c r="AP153" s="1"/>
  <c r="AL153"/>
  <c r="L153"/>
  <c r="P153"/>
  <c r="T153"/>
  <c r="X153"/>
  <c r="AB153"/>
  <c r="AF153"/>
  <c r="AH153" l="1"/>
  <c r="Z153"/>
  <c r="R153"/>
  <c r="AD153"/>
  <c r="V153"/>
  <c r="N153"/>
  <c r="M153"/>
  <c r="O153" s="1"/>
  <c r="Q153" s="1"/>
  <c r="K154" l="1"/>
  <c r="P154" s="1"/>
  <c r="R154" s="1"/>
  <c r="S153"/>
  <c r="L154" l="1"/>
  <c r="M154" s="1"/>
  <c r="O154" s="1"/>
  <c r="U153"/>
  <c r="T154" s="1"/>
  <c r="N154" l="1"/>
  <c r="Q154"/>
  <c r="S154" s="1"/>
  <c r="W153"/>
  <c r="V154"/>
  <c r="U154" l="1"/>
  <c r="W154" s="1"/>
  <c r="Y153"/>
  <c r="X154" s="1"/>
  <c r="AA153" l="1"/>
  <c r="AC153" s="1"/>
  <c r="AB154" s="1"/>
  <c r="Z154"/>
  <c r="Y154"/>
  <c r="AA154" s="1"/>
  <c r="AE153" l="1"/>
  <c r="AD154"/>
  <c r="AC154"/>
  <c r="AE154" s="1"/>
  <c r="AG153" l="1"/>
  <c r="AF154" s="1"/>
  <c r="AH154" l="1"/>
  <c r="AG154"/>
  <c r="AI154" s="1"/>
  <c r="AI153"/>
  <c r="AK153" l="1"/>
  <c r="AJ154" s="1"/>
  <c r="AM153" l="1"/>
  <c r="AO153" s="1"/>
  <c r="AN154" s="1"/>
  <c r="AL154"/>
  <c r="AK154"/>
  <c r="AM154" s="1"/>
  <c r="AP154" l="1"/>
  <c r="AO154"/>
  <c r="K155"/>
  <c r="AB155" s="1"/>
  <c r="AD155" s="1"/>
  <c r="AJ155" l="1"/>
  <c r="AL155" s="1"/>
  <c r="AN155"/>
  <c r="AP155" s="1"/>
  <c r="L155"/>
  <c r="P155"/>
  <c r="T155"/>
  <c r="X155"/>
  <c r="AF155"/>
  <c r="Z155" l="1"/>
  <c r="R155"/>
  <c r="AH155"/>
  <c r="V155"/>
  <c r="N155"/>
  <c r="M155"/>
  <c r="O155" s="1"/>
  <c r="K156" l="1"/>
  <c r="L156" s="1"/>
  <c r="Q155"/>
  <c r="P156" l="1"/>
  <c r="R156" s="1"/>
  <c r="S155"/>
  <c r="N156"/>
  <c r="M156"/>
  <c r="O156" s="1"/>
  <c r="U155" l="1"/>
  <c r="T156" s="1"/>
  <c r="Q156"/>
  <c r="S156" l="1"/>
  <c r="U156" s="1"/>
  <c r="W155"/>
  <c r="V156"/>
  <c r="Y155" l="1"/>
  <c r="X156" s="1"/>
  <c r="W156"/>
  <c r="Z156" l="1"/>
  <c r="Y156"/>
  <c r="AA156" s="1"/>
  <c r="AA155"/>
  <c r="AC155" l="1"/>
  <c r="AB156" s="1"/>
  <c r="AE155" l="1"/>
  <c r="AD156"/>
  <c r="AC156"/>
  <c r="AE156" s="1"/>
  <c r="AG155" l="1"/>
  <c r="AF156" s="1"/>
  <c r="AI155" l="1"/>
  <c r="AH156"/>
  <c r="AG156"/>
  <c r="AI156" s="1"/>
  <c r="AK155" l="1"/>
  <c r="AJ156" s="1"/>
  <c r="AM155" l="1"/>
  <c r="AO155" s="1"/>
  <c r="AN156" s="1"/>
  <c r="AL156"/>
  <c r="AK156"/>
  <c r="AM156" s="1"/>
  <c r="AP156" l="1"/>
  <c r="K157" s="1"/>
  <c r="AJ157" s="1"/>
  <c r="AO156"/>
  <c r="AN157" l="1"/>
  <c r="AP157" s="1"/>
  <c r="AL157"/>
  <c r="L157"/>
  <c r="P157"/>
  <c r="T157"/>
  <c r="X157"/>
  <c r="AB157"/>
  <c r="AF157"/>
  <c r="Z157" l="1"/>
  <c r="R157"/>
  <c r="AH157"/>
  <c r="AD157"/>
  <c r="V157"/>
  <c r="N157"/>
  <c r="M157"/>
  <c r="O157" s="1"/>
  <c r="K158" l="1"/>
  <c r="L158" s="1"/>
  <c r="Q157"/>
  <c r="P158" l="1"/>
  <c r="R158" s="1"/>
  <c r="N158"/>
  <c r="M158"/>
  <c r="O158" s="1"/>
  <c r="Q158" s="1"/>
  <c r="S157"/>
  <c r="U157" l="1"/>
  <c r="T158" s="1"/>
  <c r="S158"/>
  <c r="W157" l="1"/>
  <c r="V158"/>
  <c r="U158"/>
  <c r="W158" s="1"/>
  <c r="Y157" l="1"/>
  <c r="AA157" l="1"/>
  <c r="X158"/>
  <c r="AC157"/>
  <c r="AB158" s="1"/>
  <c r="Z158" l="1"/>
  <c r="Y158"/>
  <c r="AA158" s="1"/>
  <c r="AC158" s="1"/>
  <c r="AE158" s="1"/>
  <c r="AE157"/>
  <c r="AD158"/>
  <c r="AG157" l="1"/>
  <c r="AF158" s="1"/>
  <c r="AI157" l="1"/>
  <c r="AH158"/>
  <c r="AG158"/>
  <c r="AI158" s="1"/>
  <c r="AK157" l="1"/>
  <c r="AJ158" s="1"/>
  <c r="AM157" l="1"/>
  <c r="AO157" s="1"/>
  <c r="AN158" s="1"/>
  <c r="AL158"/>
  <c r="AK158"/>
  <c r="AM158" s="1"/>
  <c r="AP158" l="1"/>
  <c r="AO158"/>
  <c r="K159"/>
  <c r="AJ159" s="1"/>
  <c r="AN159" l="1"/>
  <c r="AP159" s="1"/>
  <c r="AL159"/>
  <c r="P159"/>
  <c r="L159"/>
  <c r="T159"/>
  <c r="X159"/>
  <c r="AB159"/>
  <c r="AF159"/>
  <c r="AH159" l="1"/>
  <c r="Z159"/>
  <c r="N159"/>
  <c r="M159"/>
  <c r="O159" s="1"/>
  <c r="Q159" s="1"/>
  <c r="AD159"/>
  <c r="V159"/>
  <c r="R159"/>
  <c r="S159" l="1"/>
  <c r="K160"/>
  <c r="P160" s="1"/>
  <c r="R160" l="1"/>
  <c r="L160"/>
  <c r="U159"/>
  <c r="T160" s="1"/>
  <c r="W159" l="1"/>
  <c r="Y159" s="1"/>
  <c r="X160" s="1"/>
  <c r="V160"/>
  <c r="N160"/>
  <c r="M160"/>
  <c r="O160" s="1"/>
  <c r="AA159" l="1"/>
  <c r="Q160"/>
  <c r="S160" s="1"/>
  <c r="Z160"/>
  <c r="U160" l="1"/>
  <c r="AC159"/>
  <c r="AB160" s="1"/>
  <c r="AD160" l="1"/>
  <c r="AE159"/>
  <c r="W160"/>
  <c r="AG159" l="1"/>
  <c r="AF160" s="1"/>
  <c r="Y160"/>
  <c r="AI159" l="1"/>
  <c r="AH160"/>
  <c r="AA160"/>
  <c r="AC160" l="1"/>
  <c r="AE160" s="1"/>
  <c r="AK159"/>
  <c r="AJ160" s="1"/>
  <c r="AG160" l="1"/>
  <c r="AI160" s="1"/>
  <c r="AM159"/>
  <c r="AO159" s="1"/>
  <c r="AN160" s="1"/>
  <c r="AL160"/>
  <c r="AK160" l="1"/>
  <c r="AM160" s="1"/>
  <c r="AO160" s="1"/>
  <c r="AP160"/>
  <c r="K161" s="1"/>
  <c r="AF161" s="1"/>
  <c r="AN161" l="1"/>
  <c r="AP161" s="1"/>
  <c r="AH161"/>
  <c r="L161"/>
  <c r="P161"/>
  <c r="T161"/>
  <c r="X161"/>
  <c r="AB161"/>
  <c r="AJ161"/>
  <c r="AL161" l="1"/>
  <c r="Z161"/>
  <c r="R161"/>
  <c r="AD161"/>
  <c r="V161"/>
  <c r="N161"/>
  <c r="M161"/>
  <c r="O161" s="1"/>
  <c r="Q161" s="1"/>
  <c r="K162" l="1"/>
  <c r="P162" s="1"/>
  <c r="S161"/>
  <c r="L162" l="1"/>
  <c r="N162" s="1"/>
  <c r="R162"/>
  <c r="U161"/>
  <c r="T162" s="1"/>
  <c r="M162" l="1"/>
  <c r="O162" s="1"/>
  <c r="Q162" s="1"/>
  <c r="V162"/>
  <c r="W161"/>
  <c r="S162" l="1"/>
  <c r="U162" s="1"/>
  <c r="Y161"/>
  <c r="X162" s="1"/>
  <c r="W162" l="1"/>
  <c r="Z162"/>
  <c r="Y162"/>
  <c r="AA161"/>
  <c r="AC161" l="1"/>
  <c r="AB162" s="1"/>
  <c r="AA162"/>
  <c r="AD162" l="1"/>
  <c r="AC162"/>
  <c r="AE162" s="1"/>
  <c r="AE161"/>
  <c r="AG161" l="1"/>
  <c r="AF162" s="1"/>
  <c r="AI161" l="1"/>
  <c r="AH162"/>
  <c r="AG162"/>
  <c r="AI162" s="1"/>
  <c r="AK161" l="1"/>
  <c r="AJ162" s="1"/>
  <c r="AM161" l="1"/>
  <c r="AO161" s="1"/>
  <c r="AN162" s="1"/>
  <c r="AL162"/>
  <c r="AK162"/>
  <c r="AM162" s="1"/>
  <c r="AP162" l="1"/>
  <c r="K163" s="1"/>
  <c r="AJ163" s="1"/>
  <c r="AO162"/>
  <c r="AN163" l="1"/>
  <c r="AP163" s="1"/>
  <c r="L163"/>
  <c r="P163"/>
  <c r="T163"/>
  <c r="AF163"/>
  <c r="AH163" s="1"/>
  <c r="AL163"/>
  <c r="X163"/>
  <c r="AB163"/>
  <c r="V163" l="1"/>
  <c r="M163"/>
  <c r="O163" s="1"/>
  <c r="Q163" s="1"/>
  <c r="N163"/>
  <c r="R163"/>
  <c r="AD163"/>
  <c r="Z163"/>
  <c r="S163" l="1"/>
  <c r="K164"/>
  <c r="U163" l="1"/>
  <c r="W163" s="1"/>
  <c r="Y163" s="1"/>
  <c r="L164"/>
  <c r="M164" s="1"/>
  <c r="O164" s="1"/>
  <c r="P164"/>
  <c r="R164" s="1"/>
  <c r="N164" l="1"/>
  <c r="Q164"/>
  <c r="S164" s="1"/>
  <c r="AA163"/>
  <c r="X164"/>
  <c r="Z164" s="1"/>
  <c r="T164"/>
  <c r="V164" s="1"/>
  <c r="AC163" l="1"/>
  <c r="AB164" s="1"/>
  <c r="AD164" s="1"/>
  <c r="U164"/>
  <c r="AE163" l="1"/>
  <c r="W164"/>
  <c r="AG163" l="1"/>
  <c r="AF164" s="1"/>
  <c r="AH164" s="1"/>
  <c r="Y164"/>
  <c r="AI163" l="1"/>
  <c r="AA164"/>
  <c r="AK163" l="1"/>
  <c r="AJ164" s="1"/>
  <c r="AL164" s="1"/>
  <c r="AC164"/>
  <c r="AM163" l="1"/>
  <c r="AO163" s="1"/>
  <c r="AN164" s="1"/>
  <c r="AP164" s="1"/>
  <c r="K165" s="1"/>
  <c r="AE164"/>
  <c r="P165" l="1"/>
  <c r="T165"/>
  <c r="V165" s="1"/>
  <c r="L165"/>
  <c r="X165"/>
  <c r="Z165" s="1"/>
  <c r="AB165"/>
  <c r="AD165" s="1"/>
  <c r="AG164"/>
  <c r="AF165" s="1"/>
  <c r="M165" l="1"/>
  <c r="O165" s="1"/>
  <c r="N165"/>
  <c r="R165"/>
  <c r="AI164"/>
  <c r="AH165"/>
  <c r="Q165" l="1"/>
  <c r="S165" s="1"/>
  <c r="AK164"/>
  <c r="AJ165" s="1"/>
  <c r="U165" l="1"/>
  <c r="W165" s="1"/>
  <c r="Y165" s="1"/>
  <c r="AA165" s="1"/>
  <c r="AM164"/>
  <c r="AO164" s="1"/>
  <c r="AN165" s="1"/>
  <c r="AL165"/>
  <c r="AC165" l="1"/>
  <c r="AE165" s="1"/>
  <c r="AP165"/>
  <c r="K166" s="1"/>
  <c r="X166" s="1"/>
  <c r="AG165" l="1"/>
  <c r="AF166" s="1"/>
  <c r="Z166"/>
  <c r="L166"/>
  <c r="P166"/>
  <c r="T166"/>
  <c r="AB166"/>
  <c r="V166" l="1"/>
  <c r="N166"/>
  <c r="M166"/>
  <c r="O166" s="1"/>
  <c r="Q166" s="1"/>
  <c r="AI165"/>
  <c r="AD166"/>
  <c r="R166"/>
  <c r="AH166"/>
  <c r="AK165" l="1"/>
  <c r="AJ166" s="1"/>
  <c r="S166"/>
  <c r="AL166" l="1"/>
  <c r="U166"/>
  <c r="AM165"/>
  <c r="AO165" s="1"/>
  <c r="AN166" s="1"/>
  <c r="AP166" l="1"/>
  <c r="K167" s="1"/>
  <c r="W166"/>
  <c r="L167" l="1"/>
  <c r="P167"/>
  <c r="Y166"/>
  <c r="X167" s="1"/>
  <c r="T167"/>
  <c r="R167" l="1"/>
  <c r="Z167"/>
  <c r="V167"/>
  <c r="N167"/>
  <c r="M167"/>
  <c r="O167" s="1"/>
  <c r="Q167" s="1"/>
  <c r="AA166"/>
  <c r="AC166" l="1"/>
  <c r="AB167" s="1"/>
  <c r="S167"/>
  <c r="U167" l="1"/>
  <c r="W167" s="1"/>
  <c r="AE166"/>
  <c r="AD167"/>
  <c r="Y167" l="1"/>
  <c r="AA167" s="1"/>
  <c r="AG166"/>
  <c r="AF167" s="1"/>
  <c r="AC167" l="1"/>
  <c r="AE167" s="1"/>
  <c r="AH167"/>
  <c r="AI166"/>
  <c r="AG167" l="1"/>
  <c r="AI167" s="1"/>
  <c r="AK166"/>
  <c r="AJ167" s="1"/>
  <c r="AM166" l="1"/>
  <c r="AO166" s="1"/>
  <c r="AN167" s="1"/>
  <c r="AL167"/>
  <c r="AK167"/>
  <c r="AM167" s="1"/>
  <c r="AP167" l="1"/>
  <c r="K168" s="1"/>
  <c r="AO167"/>
  <c r="AN168" l="1"/>
  <c r="AP168" s="1"/>
  <c r="P168"/>
  <c r="L168"/>
  <c r="T168"/>
  <c r="X168"/>
  <c r="AB168"/>
  <c r="AF168"/>
  <c r="AJ168"/>
  <c r="AL168" l="1"/>
  <c r="V168"/>
  <c r="R168"/>
  <c r="AD168"/>
  <c r="AH168"/>
  <c r="Z168"/>
  <c r="N168"/>
  <c r="M168"/>
  <c r="O168" s="1"/>
  <c r="K169" l="1"/>
  <c r="L169" s="1"/>
  <c r="Q168"/>
  <c r="P169" l="1"/>
  <c r="R169" s="1"/>
  <c r="S168"/>
  <c r="N169"/>
  <c r="M169"/>
  <c r="O169" s="1"/>
  <c r="Q169" l="1"/>
  <c r="S169" s="1"/>
  <c r="U168"/>
  <c r="T169" s="1"/>
  <c r="V169" l="1"/>
  <c r="U169"/>
  <c r="W169" s="1"/>
  <c r="W168"/>
  <c r="Y168" l="1"/>
  <c r="X169" s="1"/>
  <c r="AA168" l="1"/>
  <c r="Z169"/>
  <c r="Y169"/>
  <c r="AA169" s="1"/>
  <c r="AC168" l="1"/>
  <c r="AB169" s="1"/>
  <c r="AE168" l="1"/>
  <c r="AD169"/>
  <c r="AC169"/>
  <c r="AE169" s="1"/>
  <c r="AG168" l="1"/>
  <c r="AF169" s="1"/>
  <c r="AI168" l="1"/>
  <c r="AH169"/>
  <c r="AG169"/>
  <c r="AI169" s="1"/>
  <c r="AK168" l="1"/>
  <c r="AJ169" s="1"/>
  <c r="AM168" l="1"/>
  <c r="AO168" s="1"/>
  <c r="AN169" s="1"/>
  <c r="AL169"/>
  <c r="AK169"/>
  <c r="AM169" s="1"/>
  <c r="AP169" l="1"/>
  <c r="AO169"/>
  <c r="K170"/>
  <c r="AJ170" s="1"/>
  <c r="AN170" l="1"/>
  <c r="AP170" s="1"/>
  <c r="AL170"/>
  <c r="L170"/>
  <c r="P170"/>
  <c r="T170"/>
  <c r="X170"/>
  <c r="AB170"/>
  <c r="AF170"/>
  <c r="AH170" l="1"/>
  <c r="Z170"/>
  <c r="R170"/>
  <c r="AD170"/>
  <c r="V170"/>
  <c r="N170"/>
  <c r="M170"/>
  <c r="O170" s="1"/>
  <c r="Q170" s="1"/>
  <c r="K171" l="1"/>
  <c r="P171" s="1"/>
  <c r="R171" s="1"/>
  <c r="S170"/>
  <c r="L171" l="1"/>
  <c r="M171" s="1"/>
  <c r="O171" s="1"/>
  <c r="U170"/>
  <c r="T171" s="1"/>
  <c r="N171" l="1"/>
  <c r="Q171"/>
  <c r="S171" s="1"/>
  <c r="W170"/>
  <c r="V171"/>
  <c r="U171" l="1"/>
  <c r="W171" s="1"/>
  <c r="Y170"/>
  <c r="X171" s="1"/>
  <c r="Z171" l="1"/>
  <c r="Y171"/>
  <c r="AA170"/>
  <c r="AC170" l="1"/>
  <c r="AB171" s="1"/>
  <c r="AA171"/>
  <c r="AD171" l="1"/>
  <c r="AC171"/>
  <c r="AE171" s="1"/>
  <c r="AE170"/>
  <c r="AG170" l="1"/>
  <c r="AF171" s="1"/>
  <c r="AH171" l="1"/>
  <c r="AG171"/>
  <c r="AI171" s="1"/>
  <c r="AI170"/>
  <c r="AK170" l="1"/>
  <c r="AJ171" s="1"/>
  <c r="AM170" l="1"/>
  <c r="AO170" s="1"/>
  <c r="AN171" s="1"/>
  <c r="AL171"/>
  <c r="AK171"/>
  <c r="AM171" s="1"/>
  <c r="AP171" l="1"/>
  <c r="AO171"/>
  <c r="K172"/>
  <c r="AJ172" l="1"/>
  <c r="AL172" s="1"/>
  <c r="AB172"/>
  <c r="AD172" s="1"/>
  <c r="AN172"/>
  <c r="AP172" s="1"/>
  <c r="L172"/>
  <c r="P172"/>
  <c r="T172"/>
  <c r="X172"/>
  <c r="AF172"/>
  <c r="Z172" l="1"/>
  <c r="R172"/>
  <c r="AH172"/>
  <c r="V172"/>
  <c r="N172"/>
  <c r="M172"/>
  <c r="O172" s="1"/>
  <c r="K173" l="1"/>
  <c r="L173" s="1"/>
  <c r="Q172"/>
  <c r="P173" l="1"/>
  <c r="R173" s="1"/>
  <c r="S172"/>
  <c r="N173"/>
  <c r="M173"/>
  <c r="O173" s="1"/>
  <c r="U172" l="1"/>
  <c r="T173" s="1"/>
  <c r="Q173"/>
  <c r="S173" l="1"/>
  <c r="U173" s="1"/>
  <c r="W172"/>
  <c r="V173"/>
  <c r="Y172" l="1"/>
  <c r="X173" s="1"/>
  <c r="W173"/>
  <c r="Z173" l="1"/>
  <c r="Y173"/>
  <c r="AA173" s="1"/>
  <c r="AA172"/>
  <c r="AC172" l="1"/>
  <c r="AB173" s="1"/>
  <c r="AE172" l="1"/>
  <c r="AD173"/>
  <c r="AC173"/>
  <c r="AE173" s="1"/>
  <c r="AG172" l="1"/>
  <c r="AF173" s="1"/>
  <c r="AI172" l="1"/>
  <c r="AH173"/>
  <c r="AG173"/>
  <c r="AI173" s="1"/>
  <c r="AK172" l="1"/>
  <c r="AJ173" s="1"/>
  <c r="AM172" l="1"/>
  <c r="AO172" s="1"/>
  <c r="AN173" s="1"/>
  <c r="AL173"/>
  <c r="AK173"/>
  <c r="AM173" s="1"/>
  <c r="AP173" l="1"/>
  <c r="AO173"/>
  <c r="K174"/>
  <c r="AJ174" s="1"/>
  <c r="AN174" l="1"/>
  <c r="AP174" s="1"/>
  <c r="AL174"/>
  <c r="L174"/>
  <c r="P174"/>
  <c r="T174"/>
  <c r="X174"/>
  <c r="AB174"/>
  <c r="AF174"/>
  <c r="AH174" l="1"/>
  <c r="Z174"/>
  <c r="R174"/>
  <c r="AD174"/>
  <c r="V174"/>
  <c r="N174"/>
  <c r="M174"/>
  <c r="O174" s="1"/>
  <c r="Q174" s="1"/>
  <c r="K175" l="1"/>
  <c r="P175" s="1"/>
  <c r="R175" s="1"/>
  <c r="S174"/>
  <c r="L175" l="1"/>
  <c r="N175" s="1"/>
  <c r="U174"/>
  <c r="T175" s="1"/>
  <c r="M175" l="1"/>
  <c r="O175" s="1"/>
  <c r="Q175" s="1"/>
  <c r="S175" s="1"/>
  <c r="V175"/>
  <c r="W174"/>
  <c r="U175" l="1"/>
  <c r="W175" s="1"/>
  <c r="Y174"/>
  <c r="AA174" l="1"/>
  <c r="X175"/>
  <c r="Z175" s="1"/>
  <c r="AC174"/>
  <c r="AB175" s="1"/>
  <c r="Y175" l="1"/>
  <c r="AA175" s="1"/>
  <c r="AC175" s="1"/>
  <c r="AD175"/>
  <c r="AE174"/>
  <c r="AG174" l="1"/>
  <c r="AF175" s="1"/>
  <c r="AE175"/>
  <c r="AH175" l="1"/>
  <c r="AG175"/>
  <c r="AI175" s="1"/>
  <c r="AI174"/>
  <c r="AK174" l="1"/>
  <c r="AJ175" s="1"/>
  <c r="AM174" l="1"/>
  <c r="AO174" s="1"/>
  <c r="AN175" s="1"/>
  <c r="AL175"/>
  <c r="AK175"/>
  <c r="AM175" s="1"/>
  <c r="AP175" l="1"/>
  <c r="AO175"/>
  <c r="K176"/>
  <c r="AJ176" s="1"/>
  <c r="AN176" l="1"/>
  <c r="AP176" s="1"/>
  <c r="AL176"/>
  <c r="L176"/>
  <c r="P176"/>
  <c r="T176"/>
  <c r="X176"/>
  <c r="AB176"/>
  <c r="AF176"/>
  <c r="AH176" l="1"/>
  <c r="Z176"/>
  <c r="R176"/>
  <c r="AD176"/>
  <c r="V176"/>
  <c r="N176"/>
  <c r="M176"/>
  <c r="O176" s="1"/>
  <c r="Q176" s="1"/>
  <c r="K177" l="1"/>
  <c r="P177" s="1"/>
  <c r="S176"/>
  <c r="L177" l="1"/>
  <c r="N177" s="1"/>
  <c r="R177"/>
  <c r="U176"/>
  <c r="T177" s="1"/>
  <c r="M177" l="1"/>
  <c r="O177" s="1"/>
  <c r="Q177" s="1"/>
  <c r="V177"/>
  <c r="W176"/>
  <c r="S177" l="1"/>
  <c r="U177" s="1"/>
  <c r="Y176"/>
  <c r="X177" s="1"/>
  <c r="W177" l="1"/>
  <c r="Z177"/>
  <c r="Y177"/>
  <c r="AA176"/>
  <c r="AC176" l="1"/>
  <c r="AB177" s="1"/>
  <c r="AA177"/>
  <c r="AD177" l="1"/>
  <c r="AC177"/>
  <c r="AE177" s="1"/>
  <c r="AE176"/>
  <c r="AG176" l="1"/>
  <c r="AF177" s="1"/>
  <c r="AH177" l="1"/>
  <c r="AG177"/>
  <c r="AI177" s="1"/>
  <c r="AI176"/>
  <c r="AK176" l="1"/>
  <c r="AJ177" s="1"/>
  <c r="AM176" l="1"/>
  <c r="AO176" s="1"/>
  <c r="AN177" s="1"/>
  <c r="AL177"/>
  <c r="AK177"/>
  <c r="AM177" s="1"/>
  <c r="AP177" l="1"/>
  <c r="AO177"/>
  <c r="K178"/>
  <c r="AJ178" s="1"/>
  <c r="AN178" l="1"/>
  <c r="L178"/>
  <c r="P178"/>
  <c r="T178"/>
  <c r="AP178"/>
  <c r="AL178"/>
  <c r="X178"/>
  <c r="AB178"/>
  <c r="AF178"/>
  <c r="V178" l="1"/>
  <c r="M178"/>
  <c r="O178" s="1"/>
  <c r="Q178" s="1"/>
  <c r="N178"/>
  <c r="R178"/>
  <c r="AD178"/>
  <c r="AH178"/>
  <c r="Z178"/>
  <c r="K179" l="1"/>
  <c r="P179" s="1"/>
  <c r="S178"/>
  <c r="L179" l="1"/>
  <c r="M179" s="1"/>
  <c r="O179" s="1"/>
  <c r="Q179" s="1"/>
  <c r="U178"/>
  <c r="T179" s="1"/>
  <c r="V179" s="1"/>
  <c r="R179"/>
  <c r="N179" l="1"/>
  <c r="W178"/>
  <c r="Y178" s="1"/>
  <c r="X179" s="1"/>
  <c r="Z179" s="1"/>
  <c r="S179"/>
  <c r="AA178" l="1"/>
  <c r="AC178" s="1"/>
  <c r="AB179" s="1"/>
  <c r="AD179" s="1"/>
  <c r="U179"/>
  <c r="W179" s="1"/>
  <c r="AE178" l="1"/>
  <c r="Y179"/>
  <c r="AA179" s="1"/>
  <c r="AG178" l="1"/>
  <c r="AF179" s="1"/>
  <c r="AH179" s="1"/>
  <c r="AC179"/>
  <c r="AE179" s="1"/>
  <c r="AI178" l="1"/>
  <c r="AG179"/>
  <c r="AI179" s="1"/>
  <c r="AK178" l="1"/>
  <c r="AJ179" s="1"/>
  <c r="AL179" s="1"/>
  <c r="AK179" l="1"/>
  <c r="AM179" s="1"/>
  <c r="AM178"/>
  <c r="AO178" s="1"/>
  <c r="AN179" s="1"/>
  <c r="AP179" s="1"/>
  <c r="K180" s="1"/>
  <c r="P180" l="1"/>
  <c r="R180" s="1"/>
  <c r="T180"/>
  <c r="V180" s="1"/>
  <c r="L180"/>
  <c r="AB180"/>
  <c r="AD180" s="1"/>
  <c r="X180"/>
  <c r="Z180" s="1"/>
  <c r="AF180"/>
  <c r="AH180" s="1"/>
  <c r="AO179"/>
  <c r="AN180" s="1"/>
  <c r="AP180" s="1"/>
  <c r="AJ180"/>
  <c r="AL180" s="1"/>
  <c r="M180" l="1"/>
  <c r="O180" s="1"/>
  <c r="N180"/>
  <c r="K181" s="1"/>
  <c r="L181" l="1"/>
  <c r="M181" s="1"/>
  <c r="O181" s="1"/>
  <c r="Q180"/>
  <c r="P181" s="1"/>
  <c r="N181" l="1"/>
  <c r="S180"/>
  <c r="U180" s="1"/>
  <c r="T181" s="1"/>
  <c r="V181" s="1"/>
  <c r="R181"/>
  <c r="Q181"/>
  <c r="S181" s="1"/>
  <c r="U181" l="1"/>
  <c r="W181" s="1"/>
  <c r="W180"/>
  <c r="Y180" s="1"/>
  <c r="X181" s="1"/>
  <c r="Z181" s="1"/>
  <c r="Y181" l="1"/>
  <c r="AA181" s="1"/>
  <c r="AA180"/>
  <c r="AC180" s="1"/>
  <c r="AB181" s="1"/>
  <c r="AD181" l="1"/>
  <c r="AC181"/>
  <c r="AE181" s="1"/>
  <c r="AE180"/>
  <c r="AG180" l="1"/>
  <c r="AF181" s="1"/>
  <c r="AI180" l="1"/>
  <c r="AH181"/>
  <c r="AG181"/>
  <c r="AI181" s="1"/>
  <c r="AK180" l="1"/>
  <c r="AJ181" s="1"/>
  <c r="AM180" l="1"/>
  <c r="AO180" s="1"/>
  <c r="AN181" s="1"/>
  <c r="AL181"/>
  <c r="AK181"/>
  <c r="AM181" s="1"/>
  <c r="AP181" l="1"/>
  <c r="AO181"/>
  <c r="K182"/>
  <c r="AJ182" s="1"/>
  <c r="AN182" l="1"/>
  <c r="AP182" s="1"/>
  <c r="AL182"/>
  <c r="L182"/>
  <c r="P182"/>
  <c r="T182"/>
  <c r="X182"/>
  <c r="AB182"/>
  <c r="AF182"/>
  <c r="AH182" l="1"/>
  <c r="Z182"/>
  <c r="R182"/>
  <c r="AD182"/>
  <c r="V182"/>
  <c r="N182"/>
  <c r="M182"/>
  <c r="O182" s="1"/>
  <c r="Q182" s="1"/>
  <c r="K183" l="1"/>
  <c r="P183" s="1"/>
  <c r="R183" s="1"/>
  <c r="S182"/>
  <c r="L183" l="1"/>
  <c r="M183" s="1"/>
  <c r="O183" s="1"/>
  <c r="U182"/>
  <c r="T183" s="1"/>
  <c r="N183" l="1"/>
  <c r="Q183"/>
  <c r="S183" s="1"/>
  <c r="W182"/>
  <c r="V183"/>
  <c r="U183" l="1"/>
  <c r="W183" s="1"/>
  <c r="Y182"/>
  <c r="X183" s="1"/>
  <c r="AA182" l="1"/>
  <c r="Z183"/>
  <c r="Y183"/>
  <c r="AA183" s="1"/>
  <c r="AC182" l="1"/>
  <c r="AB183" s="1"/>
  <c r="AD183" l="1"/>
  <c r="AC183"/>
  <c r="AE183" s="1"/>
  <c r="AE182"/>
  <c r="AG182" l="1"/>
  <c r="AF183" s="1"/>
  <c r="AI182" l="1"/>
  <c r="AH183"/>
  <c r="AG183"/>
  <c r="AI183" s="1"/>
  <c r="AK182" l="1"/>
  <c r="AJ183" s="1"/>
  <c r="AM182" l="1"/>
  <c r="AO182" s="1"/>
  <c r="AN183" s="1"/>
  <c r="AL183"/>
  <c r="AK183"/>
  <c r="AM183" s="1"/>
  <c r="AP183" l="1"/>
  <c r="AO183"/>
  <c r="K184"/>
  <c r="AJ184" s="1"/>
  <c r="AN184" l="1"/>
  <c r="AP184" s="1"/>
  <c r="AL184"/>
  <c r="L184"/>
  <c r="P184"/>
  <c r="T184"/>
  <c r="X184"/>
  <c r="AB184"/>
  <c r="AF184"/>
  <c r="AH184" l="1"/>
  <c r="Z184"/>
  <c r="R184"/>
  <c r="AD184"/>
  <c r="V184"/>
  <c r="N184"/>
  <c r="M184"/>
  <c r="O184" s="1"/>
  <c r="Q184" s="1"/>
  <c r="K185" l="1"/>
  <c r="P185" s="1"/>
  <c r="S184"/>
  <c r="R185" l="1"/>
  <c r="U184"/>
  <c r="T185" s="1"/>
  <c r="L185"/>
  <c r="V185" l="1"/>
  <c r="N185"/>
  <c r="M185"/>
  <c r="O185" s="1"/>
  <c r="W184"/>
  <c r="Y184" l="1"/>
  <c r="X185" s="1"/>
  <c r="Q185"/>
  <c r="Z185" l="1"/>
  <c r="S185"/>
  <c r="AA184"/>
  <c r="U185" l="1"/>
  <c r="W185" s="1"/>
  <c r="AC184"/>
  <c r="AB185" s="1"/>
  <c r="Y185" l="1"/>
  <c r="AA185" s="1"/>
  <c r="AD185"/>
  <c r="AE184"/>
  <c r="AC185" l="1"/>
  <c r="AE185" s="1"/>
  <c r="AG184"/>
  <c r="AF185" s="1"/>
  <c r="AH185" l="1"/>
  <c r="AG185"/>
  <c r="AI184"/>
  <c r="AK184" l="1"/>
  <c r="AJ185" s="1"/>
  <c r="AI185"/>
  <c r="AL185" l="1"/>
  <c r="AK185"/>
  <c r="AM185" s="1"/>
  <c r="AM184"/>
  <c r="AO184" s="1"/>
  <c r="AN185" s="1"/>
  <c r="AP185" l="1"/>
  <c r="AO185"/>
  <c r="K186"/>
  <c r="AN186" l="1"/>
  <c r="AP186" s="1"/>
  <c r="L186"/>
  <c r="P186"/>
  <c r="T186"/>
  <c r="X186"/>
  <c r="AB186"/>
  <c r="AF186"/>
  <c r="AJ186"/>
  <c r="AL186" l="1"/>
  <c r="V186"/>
  <c r="AD186"/>
  <c r="N186"/>
  <c r="M186"/>
  <c r="O186" s="1"/>
  <c r="Q186" s="1"/>
  <c r="AH186"/>
  <c r="Z186"/>
  <c r="R186"/>
  <c r="K187" l="1"/>
  <c r="P187" s="1"/>
  <c r="S186"/>
  <c r="L187" l="1"/>
  <c r="M187" s="1"/>
  <c r="O187" s="1"/>
  <c r="Q187" s="1"/>
  <c r="R187"/>
  <c r="U186"/>
  <c r="T187" s="1"/>
  <c r="N187" l="1"/>
  <c r="W186"/>
  <c r="V187"/>
  <c r="S187"/>
  <c r="U187" s="1"/>
  <c r="Y186" l="1"/>
  <c r="X187" s="1"/>
  <c r="W187"/>
  <c r="Z187" l="1"/>
  <c r="Y187"/>
  <c r="AA187" s="1"/>
  <c r="AA186"/>
  <c r="AC186" l="1"/>
  <c r="AB187" s="1"/>
  <c r="AE186" l="1"/>
  <c r="AD187"/>
  <c r="AC187"/>
  <c r="AE187" s="1"/>
  <c r="AG186" l="1"/>
  <c r="AF187" s="1"/>
  <c r="AI186" l="1"/>
  <c r="AH187"/>
  <c r="AG187"/>
  <c r="AI187" s="1"/>
  <c r="AK186" l="1"/>
  <c r="AJ187" s="1"/>
  <c r="AM186" l="1"/>
  <c r="AO186" s="1"/>
  <c r="AN187" s="1"/>
  <c r="AL187"/>
  <c r="AK187"/>
  <c r="AM187" s="1"/>
  <c r="AP187" l="1"/>
  <c r="AO187"/>
  <c r="K188"/>
  <c r="AJ188" s="1"/>
  <c r="AN188" l="1"/>
  <c r="AP188" s="1"/>
  <c r="AL188"/>
  <c r="L188"/>
  <c r="P188"/>
  <c r="T188"/>
  <c r="X188"/>
  <c r="AB188"/>
  <c r="AF188"/>
  <c r="AH188" l="1"/>
  <c r="Z188"/>
  <c r="R188"/>
  <c r="AD188"/>
  <c r="V188"/>
  <c r="N188"/>
  <c r="M188"/>
  <c r="O188" s="1"/>
  <c r="Q188" s="1"/>
  <c r="K189" l="1"/>
  <c r="P189" s="1"/>
  <c r="R189" s="1"/>
  <c r="S188"/>
  <c r="L189" l="1"/>
  <c r="M189" s="1"/>
  <c r="O189" s="1"/>
  <c r="U188"/>
  <c r="T189" s="1"/>
  <c r="N189" l="1"/>
  <c r="Q189"/>
  <c r="S189" s="1"/>
  <c r="W188"/>
  <c r="V189"/>
  <c r="U189" l="1"/>
  <c r="W189" s="1"/>
  <c r="Y188"/>
  <c r="X189" s="1"/>
  <c r="AA188" l="1"/>
  <c r="AC188" s="1"/>
  <c r="AB189" s="1"/>
  <c r="Z189"/>
  <c r="Y189"/>
  <c r="AA189" s="1"/>
  <c r="AE188" l="1"/>
  <c r="AD189"/>
  <c r="AC189"/>
  <c r="AE189" s="1"/>
  <c r="AG188" l="1"/>
  <c r="AF189" s="1"/>
  <c r="AH189" l="1"/>
  <c r="AG189"/>
  <c r="AI189" s="1"/>
  <c r="AI188"/>
  <c r="AK188" l="1"/>
  <c r="AJ189" s="1"/>
  <c r="AM188" l="1"/>
  <c r="AO188" s="1"/>
  <c r="AN189" s="1"/>
  <c r="AL189"/>
  <c r="AK189"/>
  <c r="AM189" s="1"/>
  <c r="AP189" l="1"/>
  <c r="AO189"/>
  <c r="K190"/>
  <c r="AJ190" s="1"/>
  <c r="AN190" l="1"/>
  <c r="AP190" s="1"/>
  <c r="AL190"/>
  <c r="L190"/>
  <c r="P190"/>
  <c r="T190"/>
  <c r="X190"/>
  <c r="AB190"/>
  <c r="AF190"/>
  <c r="AH190" l="1"/>
  <c r="Z190"/>
  <c r="R190"/>
  <c r="AD190"/>
  <c r="V190"/>
  <c r="N190"/>
  <c r="M190"/>
  <c r="O190" s="1"/>
  <c r="Q190" s="1"/>
  <c r="K191" l="1"/>
  <c r="P191" s="1"/>
  <c r="R191" s="1"/>
  <c r="S190"/>
  <c r="L191" l="1"/>
  <c r="U190"/>
  <c r="M191" l="1"/>
  <c r="O191" s="1"/>
  <c r="Q191" s="1"/>
  <c r="N191"/>
  <c r="W190"/>
  <c r="T191"/>
  <c r="V191" s="1"/>
  <c r="Y190"/>
  <c r="S191" l="1"/>
  <c r="U191" s="1"/>
  <c r="AA190"/>
  <c r="AC190" s="1"/>
  <c r="X191"/>
  <c r="Z191" s="1"/>
  <c r="AE190" l="1"/>
  <c r="AB191"/>
  <c r="AD191" s="1"/>
  <c r="AG190"/>
  <c r="W191"/>
  <c r="AI190" l="1"/>
  <c r="AK190" s="1"/>
  <c r="AJ191" s="1"/>
  <c r="AF191"/>
  <c r="AH191" s="1"/>
  <c r="Y191"/>
  <c r="AA191" l="1"/>
  <c r="AM190"/>
  <c r="AO190" s="1"/>
  <c r="AN191" s="1"/>
  <c r="AL191"/>
  <c r="AP191" l="1"/>
  <c r="AC191"/>
  <c r="K192"/>
  <c r="AB192" l="1"/>
  <c r="AD192" s="1"/>
  <c r="L192"/>
  <c r="P192"/>
  <c r="T192"/>
  <c r="X192"/>
  <c r="AE191"/>
  <c r="AG191" l="1"/>
  <c r="AF192" s="1"/>
  <c r="N192"/>
  <c r="M192"/>
  <c r="O192" s="1"/>
  <c r="Q192" s="1"/>
  <c r="V192"/>
  <c r="Z192"/>
  <c r="R192"/>
  <c r="S192" l="1"/>
  <c r="AI191"/>
  <c r="AH192"/>
  <c r="AK191" l="1"/>
  <c r="AJ192" s="1"/>
  <c r="U192"/>
  <c r="W192" l="1"/>
  <c r="AM191"/>
  <c r="AO191" s="1"/>
  <c r="AN192" s="1"/>
  <c r="AL192"/>
  <c r="AP192" l="1"/>
  <c r="Y192"/>
  <c r="K193"/>
  <c r="X193" l="1"/>
  <c r="Z193" s="1"/>
  <c r="P193"/>
  <c r="L193"/>
  <c r="T193"/>
  <c r="AA192"/>
  <c r="V193" l="1"/>
  <c r="R193"/>
  <c r="AC192"/>
  <c r="AB193" s="1"/>
  <c r="N193"/>
  <c r="M193"/>
  <c r="O193" s="1"/>
  <c r="AE192" l="1"/>
  <c r="AD193"/>
  <c r="Q193"/>
  <c r="AG192" l="1"/>
  <c r="AF193" s="1"/>
  <c r="S193"/>
  <c r="U193" l="1"/>
  <c r="W193" s="1"/>
  <c r="AI192"/>
  <c r="AH193"/>
  <c r="Y193" l="1"/>
  <c r="AA193" s="1"/>
  <c r="AK192"/>
  <c r="AJ193" s="1"/>
  <c r="AC193" l="1"/>
  <c r="AE193" s="1"/>
  <c r="AM192"/>
  <c r="AO192" s="1"/>
  <c r="AN193" s="1"/>
  <c r="AL193"/>
  <c r="AG193" l="1"/>
  <c r="AI193" s="1"/>
  <c r="AP193"/>
  <c r="K194" s="1"/>
  <c r="AB194" s="1"/>
  <c r="AK193" l="1"/>
  <c r="AJ194" s="1"/>
  <c r="AD194"/>
  <c r="L194"/>
  <c r="P194"/>
  <c r="T194"/>
  <c r="X194"/>
  <c r="AF194"/>
  <c r="AH194" l="1"/>
  <c r="V194"/>
  <c r="N194"/>
  <c r="M194"/>
  <c r="O194" s="1"/>
  <c r="Q194" s="1"/>
  <c r="AM193"/>
  <c r="AO193" s="1"/>
  <c r="AN194" s="1"/>
  <c r="Z194"/>
  <c r="R194"/>
  <c r="AL194"/>
  <c r="S194" l="1"/>
  <c r="AP194"/>
  <c r="K195" s="1"/>
  <c r="L195" l="1"/>
  <c r="P195"/>
  <c r="U194"/>
  <c r="T195" s="1"/>
  <c r="R195" l="1"/>
  <c r="V195"/>
  <c r="N195"/>
  <c r="M195"/>
  <c r="O195" s="1"/>
  <c r="W194"/>
  <c r="Q195" l="1"/>
  <c r="Y194"/>
  <c r="X195" s="1"/>
  <c r="S195" l="1"/>
  <c r="Z195"/>
  <c r="AA194"/>
  <c r="AC194" l="1"/>
  <c r="AB195" s="1"/>
  <c r="U195"/>
  <c r="W195" l="1"/>
  <c r="AE194"/>
  <c r="AD195"/>
  <c r="AG194" l="1"/>
  <c r="AF195" s="1"/>
  <c r="Y195"/>
  <c r="AI194" l="1"/>
  <c r="AH195"/>
  <c r="AA195"/>
  <c r="AC195" l="1"/>
  <c r="AE195" s="1"/>
  <c r="AK194"/>
  <c r="AJ195" s="1"/>
  <c r="AG195" l="1"/>
  <c r="AI195" s="1"/>
  <c r="AM194"/>
  <c r="AO194" s="1"/>
  <c r="AN195" s="1"/>
  <c r="AL195"/>
  <c r="AK195" l="1"/>
  <c r="AM195" s="1"/>
  <c r="AO195" s="1"/>
  <c r="AP195"/>
  <c r="K196" s="1"/>
  <c r="AF196" s="1"/>
  <c r="AN196" l="1"/>
  <c r="AP196" s="1"/>
  <c r="AH196"/>
  <c r="L196"/>
  <c r="P196"/>
  <c r="T196"/>
  <c r="X196"/>
  <c r="AB196"/>
  <c r="AJ196"/>
  <c r="AL196" l="1"/>
  <c r="Z196"/>
  <c r="R196"/>
  <c r="AD196"/>
  <c r="V196"/>
  <c r="N196"/>
  <c r="M196"/>
  <c r="O196" s="1"/>
  <c r="Q196" s="1"/>
  <c r="K197" l="1"/>
  <c r="P197" s="1"/>
  <c r="R197" s="1"/>
  <c r="S196"/>
  <c r="L197" l="1"/>
  <c r="M197" s="1"/>
  <c r="O197" s="1"/>
  <c r="U196"/>
  <c r="T197" s="1"/>
  <c r="N197" l="1"/>
  <c r="Q197"/>
  <c r="S197" s="1"/>
  <c r="W196"/>
  <c r="V197"/>
  <c r="U197" l="1"/>
  <c r="W197" s="1"/>
  <c r="Y196"/>
  <c r="X197" s="1"/>
  <c r="Z197" l="1"/>
  <c r="Y197"/>
  <c r="AA196"/>
  <c r="AC196" l="1"/>
  <c r="AB197" s="1"/>
  <c r="AA197"/>
  <c r="AD197" l="1"/>
  <c r="AC197"/>
  <c r="AE197" s="1"/>
  <c r="AE196"/>
  <c r="AG196" l="1"/>
  <c r="AF197" s="1"/>
  <c r="AI196" l="1"/>
  <c r="AK196" s="1"/>
  <c r="AJ197" s="1"/>
  <c r="AH197"/>
  <c r="AG197"/>
  <c r="AI197" s="1"/>
  <c r="AM196" l="1"/>
  <c r="AO196" s="1"/>
  <c r="AN197" s="1"/>
  <c r="AL197"/>
  <c r="AK197"/>
  <c r="AP197" l="1"/>
  <c r="K198" s="1"/>
  <c r="AM197"/>
  <c r="AO197" s="1"/>
  <c r="AN198" l="1"/>
  <c r="AP198" s="1"/>
  <c r="L198"/>
  <c r="P198"/>
  <c r="T198"/>
  <c r="X198"/>
  <c r="AB198"/>
  <c r="AF198"/>
  <c r="AJ198"/>
  <c r="AD198" l="1"/>
  <c r="N198"/>
  <c r="M198"/>
  <c r="O198" s="1"/>
  <c r="Q198" s="1"/>
  <c r="AL198"/>
  <c r="V198"/>
  <c r="AH198"/>
  <c r="Z198"/>
  <c r="R198"/>
  <c r="K199" l="1"/>
  <c r="P199" s="1"/>
  <c r="S198"/>
  <c r="L199" l="1"/>
  <c r="M199" s="1"/>
  <c r="O199" s="1"/>
  <c r="Q199" s="1"/>
  <c r="R199"/>
  <c r="U198"/>
  <c r="T199" s="1"/>
  <c r="N199" l="1"/>
  <c r="W198"/>
  <c r="V199"/>
  <c r="S199"/>
  <c r="U199" s="1"/>
  <c r="Y198" l="1"/>
  <c r="X199" s="1"/>
  <c r="W199"/>
  <c r="Z199" l="1"/>
  <c r="Y199"/>
  <c r="AA199" s="1"/>
  <c r="AA198"/>
  <c r="AC198" l="1"/>
  <c r="AB199" s="1"/>
  <c r="AE198" l="1"/>
  <c r="AD199"/>
  <c r="AC199"/>
  <c r="AE199" s="1"/>
  <c r="AG198" l="1"/>
  <c r="AF199" s="1"/>
  <c r="AI198" l="1"/>
  <c r="AH199"/>
  <c r="AG199"/>
  <c r="AI199" s="1"/>
  <c r="AK198" l="1"/>
  <c r="AJ199" s="1"/>
  <c r="AM198" l="1"/>
  <c r="AO198" s="1"/>
  <c r="AN199" s="1"/>
  <c r="AL199"/>
  <c r="AK199"/>
  <c r="AM199" s="1"/>
  <c r="AP199" l="1"/>
  <c r="AO199"/>
  <c r="K200"/>
  <c r="AJ200" s="1"/>
  <c r="AN200" l="1"/>
  <c r="AP200" s="1"/>
  <c r="AL200"/>
  <c r="L200"/>
  <c r="P200"/>
  <c r="T200"/>
  <c r="X200"/>
  <c r="AB200"/>
  <c r="AF200"/>
  <c r="AH200" l="1"/>
  <c r="Z200"/>
  <c r="R200"/>
  <c r="AD200"/>
  <c r="V200"/>
  <c r="N200"/>
  <c r="M200"/>
  <c r="O200" s="1"/>
  <c r="Q200" s="1"/>
  <c r="K201" l="1"/>
  <c r="P201" s="1"/>
  <c r="R201" s="1"/>
  <c r="S200"/>
  <c r="L201" l="1"/>
  <c r="M201" s="1"/>
  <c r="O201" s="1"/>
  <c r="U200"/>
  <c r="T201" s="1"/>
  <c r="N201"/>
  <c r="Q201" l="1"/>
  <c r="S201" s="1"/>
  <c r="W200"/>
  <c r="V201"/>
  <c r="U201" l="1"/>
  <c r="W201" s="1"/>
  <c r="Y200"/>
  <c r="X201" s="1"/>
  <c r="Z201" l="1"/>
  <c r="Y201"/>
  <c r="AA200"/>
  <c r="AC200" l="1"/>
  <c r="AB201" s="1"/>
  <c r="AA201"/>
  <c r="AD201" l="1"/>
  <c r="AC201"/>
  <c r="AE201" s="1"/>
  <c r="AE200"/>
  <c r="AG200" l="1"/>
  <c r="AF201" s="1"/>
  <c r="K5" i="11"/>
  <c r="N22" s="1"/>
  <c r="N19"/>
  <c r="K4"/>
  <c r="M22" s="1"/>
  <c r="M21"/>
  <c r="M19"/>
  <c r="M17"/>
  <c r="K3"/>
  <c r="L22" s="1"/>
  <c r="L21"/>
  <c r="L19"/>
  <c r="L17"/>
  <c r="K2"/>
  <c r="K22"/>
  <c r="K21"/>
  <c r="K20"/>
  <c r="K19"/>
  <c r="K18"/>
  <c r="K17"/>
  <c r="M5"/>
  <c r="N14" s="1"/>
  <c r="M4"/>
  <c r="M14" s="1"/>
  <c r="M3"/>
  <c r="L14" s="1"/>
  <c r="M2"/>
  <c r="K14" s="1"/>
  <c r="N13"/>
  <c r="N12"/>
  <c r="N11"/>
  <c r="N10"/>
  <c r="N9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10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AJ8" i="9"/>
  <c r="AJ9"/>
  <c r="AJ10"/>
  <c r="AJ11"/>
  <c r="AJ12"/>
  <c r="AJ13"/>
  <c r="AJ14"/>
  <c r="AJ15"/>
  <c r="AJ16"/>
  <c r="AJ17"/>
  <c r="AJ18"/>
  <c r="AJ19"/>
  <c r="AJ20"/>
  <c r="AJ21"/>
  <c r="AJ22"/>
  <c r="AJ23"/>
  <c r="AJ5"/>
  <c r="AJ6"/>
  <c r="AJ7"/>
  <c r="AJ4"/>
  <c r="L9" i="11" l="1"/>
  <c r="L10"/>
  <c r="L11"/>
  <c r="L12"/>
  <c r="L13"/>
  <c r="M18"/>
  <c r="M20"/>
  <c r="N17"/>
  <c r="N21"/>
  <c r="AI200" i="13"/>
  <c r="AH201"/>
  <c r="AG201"/>
  <c r="AI201" s="1"/>
  <c r="K9" i="11"/>
  <c r="M9"/>
  <c r="K10"/>
  <c r="M10"/>
  <c r="K11"/>
  <c r="M11"/>
  <c r="K12"/>
  <c r="M12"/>
  <c r="K13"/>
  <c r="M13"/>
  <c r="L18"/>
  <c r="L20"/>
  <c r="N18"/>
  <c r="N20"/>
  <c r="AK200" i="13" l="1"/>
  <c r="AJ201" s="1"/>
  <c r="AM200" l="1"/>
  <c r="AO200" s="1"/>
  <c r="AN201" s="1"/>
  <c r="AL201"/>
  <c r="AK201"/>
  <c r="AM201" s="1"/>
  <c r="AP201" l="1"/>
  <c r="AO201"/>
  <c r="K202"/>
  <c r="AJ202" s="1"/>
  <c r="AN202" l="1"/>
  <c r="AP202" s="1"/>
  <c r="AL202"/>
  <c r="L202"/>
  <c r="P202"/>
  <c r="T202"/>
  <c r="X202"/>
  <c r="AB202"/>
  <c r="AF202"/>
  <c r="AH202" l="1"/>
  <c r="Z202"/>
  <c r="R202"/>
  <c r="AD202"/>
  <c r="V202"/>
  <c r="N202"/>
  <c r="M202"/>
  <c r="O202" s="1"/>
  <c r="Q202" s="1"/>
  <c r="K203" l="1"/>
  <c r="P203" s="1"/>
  <c r="S202"/>
  <c r="L203" l="1"/>
  <c r="N203" s="1"/>
  <c r="R203"/>
  <c r="U202"/>
  <c r="T203" s="1"/>
  <c r="M203" l="1"/>
  <c r="O203" s="1"/>
  <c r="Q203" s="1"/>
  <c r="V203"/>
  <c r="W202"/>
  <c r="S203" l="1"/>
  <c r="U203" s="1"/>
  <c r="Y202"/>
  <c r="X203" s="1"/>
  <c r="W203" l="1"/>
  <c r="Z203"/>
  <c r="Y203"/>
  <c r="AA202"/>
  <c r="AC202" l="1"/>
  <c r="AB203" s="1"/>
  <c r="AA203"/>
  <c r="AD203" l="1"/>
  <c r="AC203"/>
  <c r="AE203" s="1"/>
  <c r="AE202"/>
  <c r="AG202" l="1"/>
  <c r="AF203" s="1"/>
  <c r="AH203" l="1"/>
  <c r="AG203"/>
  <c r="AI203" s="1"/>
  <c r="AI202"/>
  <c r="AK202" l="1"/>
  <c r="AJ203" s="1"/>
  <c r="AM202" l="1"/>
  <c r="AO202" s="1"/>
  <c r="AN203" s="1"/>
  <c r="AL203"/>
  <c r="AK203"/>
  <c r="AM203" s="1"/>
  <c r="AP203" l="1"/>
  <c r="AO203"/>
  <c r="K204"/>
  <c r="L204" l="1"/>
  <c r="P204"/>
  <c r="T204"/>
  <c r="AJ204"/>
  <c r="AL204" s="1"/>
  <c r="AN204"/>
  <c r="AP204" s="1"/>
  <c r="X204"/>
  <c r="AB204"/>
  <c r="AF204"/>
  <c r="V204" l="1"/>
  <c r="N204"/>
  <c r="M204"/>
  <c r="O204" s="1"/>
  <c r="Q204" s="1"/>
  <c r="R204"/>
  <c r="AH204"/>
  <c r="Z204"/>
  <c r="AD204"/>
  <c r="S204" l="1"/>
  <c r="K205"/>
  <c r="U204" l="1"/>
  <c r="W204" s="1"/>
  <c r="Y204" s="1"/>
  <c r="L205"/>
  <c r="M205" s="1"/>
  <c r="O205" s="1"/>
  <c r="P205"/>
  <c r="R205" s="1"/>
  <c r="N205" l="1"/>
  <c r="T205"/>
  <c r="V205" s="1"/>
  <c r="AA204"/>
  <c r="X205"/>
  <c r="Z205" s="1"/>
  <c r="Q205"/>
  <c r="S205" s="1"/>
  <c r="AC204" l="1"/>
  <c r="AB205" s="1"/>
  <c r="AD205" s="1"/>
  <c r="U205"/>
  <c r="W205" s="1"/>
  <c r="AE204" l="1"/>
  <c r="Y205"/>
  <c r="AA205" s="1"/>
  <c r="AG204" l="1"/>
  <c r="AF205" s="1"/>
  <c r="AH205" s="1"/>
  <c r="AC205"/>
  <c r="AE205" s="1"/>
  <c r="AI204" l="1"/>
  <c r="AG205"/>
  <c r="AK204" l="1"/>
  <c r="AJ205" s="1"/>
  <c r="AL205" s="1"/>
  <c r="AI205"/>
  <c r="AM204" l="1"/>
  <c r="AO204" s="1"/>
  <c r="AN205" s="1"/>
  <c r="AP205" s="1"/>
  <c r="K206" s="1"/>
  <c r="AK205"/>
  <c r="P206" l="1"/>
  <c r="L206"/>
  <c r="T206"/>
  <c r="V206" s="1"/>
  <c r="X206"/>
  <c r="Z206" s="1"/>
  <c r="AB206"/>
  <c r="AD206" s="1"/>
  <c r="AF206"/>
  <c r="AH206" s="1"/>
  <c r="AJ206"/>
  <c r="AL206" s="1"/>
  <c r="AM205"/>
  <c r="AO205" s="1"/>
  <c r="AN206" s="1"/>
  <c r="R206" l="1"/>
  <c r="M206"/>
  <c r="O206" s="1"/>
  <c r="N206"/>
  <c r="AP206"/>
  <c r="K207" l="1"/>
  <c r="L207" s="1"/>
  <c r="Q206"/>
  <c r="S206" s="1"/>
  <c r="P207" l="1"/>
  <c r="R207" s="1"/>
  <c r="U206"/>
  <c r="T207" s="1"/>
  <c r="V207" s="1"/>
  <c r="M207"/>
  <c r="O207" s="1"/>
  <c r="N207"/>
  <c r="W206" l="1"/>
  <c r="Q207"/>
  <c r="Y206" l="1"/>
  <c r="X207" s="1"/>
  <c r="Z207" s="1"/>
  <c r="S207"/>
  <c r="AA206" l="1"/>
  <c r="U207"/>
  <c r="W207" s="1"/>
  <c r="AC206" l="1"/>
  <c r="AB207" s="1"/>
  <c r="AD207" s="1"/>
  <c r="Y207"/>
  <c r="AA207" s="1"/>
  <c r="AE206" l="1"/>
  <c r="AC207"/>
  <c r="AE207" s="1"/>
  <c r="AG206" l="1"/>
  <c r="AF207" s="1"/>
  <c r="AH207" s="1"/>
  <c r="AG207" l="1"/>
  <c r="AI207" s="1"/>
  <c r="AI206"/>
  <c r="AK206" l="1"/>
  <c r="AJ207" s="1"/>
  <c r="AM206" l="1"/>
  <c r="AO206" s="1"/>
  <c r="AN207" s="1"/>
  <c r="AP207" s="1"/>
  <c r="AL207"/>
  <c r="AK207"/>
  <c r="K208" l="1"/>
  <c r="P208" s="1"/>
  <c r="AM207"/>
  <c r="AO207" s="1"/>
  <c r="AN208" s="1"/>
  <c r="AP208" s="1"/>
  <c r="L208" l="1"/>
  <c r="M208" s="1"/>
  <c r="O208" s="1"/>
  <c r="Q208" s="1"/>
  <c r="AJ208"/>
  <c r="AL208" s="1"/>
  <c r="X208"/>
  <c r="Z208" s="1"/>
  <c r="AB208"/>
  <c r="AD208" s="1"/>
  <c r="T208"/>
  <c r="V208" s="1"/>
  <c r="AF208"/>
  <c r="AH208" s="1"/>
  <c r="R208"/>
  <c r="N208" l="1"/>
  <c r="K209" s="1"/>
  <c r="L209" s="1"/>
  <c r="S208"/>
  <c r="U208" s="1"/>
  <c r="T209" l="1"/>
  <c r="V209" s="1"/>
  <c r="P209"/>
  <c r="R209" s="1"/>
  <c r="M209"/>
  <c r="O209" s="1"/>
  <c r="N209"/>
  <c r="W208"/>
  <c r="Y208" s="1"/>
  <c r="Q209" l="1"/>
  <c r="S209" s="1"/>
  <c r="U209" s="1"/>
  <c r="W209" s="1"/>
  <c r="AA208"/>
  <c r="AC208" s="1"/>
  <c r="AB209" s="1"/>
  <c r="X209"/>
  <c r="Z209" s="1"/>
  <c r="Y209" l="1"/>
  <c r="AA209" s="1"/>
  <c r="AD209"/>
  <c r="AE208"/>
  <c r="AC209" l="1"/>
  <c r="AE209" s="1"/>
  <c r="AG208"/>
  <c r="AF209" s="1"/>
  <c r="AG209" l="1"/>
  <c r="AI209" s="1"/>
  <c r="AH209"/>
  <c r="AI208"/>
  <c r="AK208" l="1"/>
  <c r="AJ209" s="1"/>
  <c r="AK209" l="1"/>
  <c r="AM209" s="1"/>
  <c r="AL209"/>
  <c r="AM208"/>
  <c r="AO208" s="1"/>
  <c r="AN209" s="1"/>
  <c r="AO209" l="1"/>
  <c r="AP209"/>
  <c r="K210" s="1"/>
  <c r="AN210" l="1"/>
  <c r="L210"/>
  <c r="P210"/>
  <c r="T210"/>
  <c r="X210"/>
  <c r="AB210"/>
  <c r="AF210"/>
  <c r="AJ210"/>
  <c r="AL210" l="1"/>
  <c r="AD210"/>
  <c r="V210"/>
  <c r="M210"/>
  <c r="O210" s="1"/>
  <c r="Q210" s="1"/>
  <c r="N210"/>
  <c r="AP210"/>
  <c r="AH210"/>
  <c r="Z210"/>
  <c r="R210"/>
  <c r="K211" l="1"/>
  <c r="P211" s="1"/>
  <c r="S210"/>
  <c r="R211" l="1"/>
  <c r="U210"/>
  <c r="T211" s="1"/>
  <c r="L211"/>
  <c r="V211" l="1"/>
  <c r="M211"/>
  <c r="O211" s="1"/>
  <c r="N211"/>
  <c r="W210"/>
  <c r="Y210" l="1"/>
  <c r="X211" s="1"/>
  <c r="Q211"/>
  <c r="S211" l="1"/>
  <c r="AA210"/>
  <c r="Z211"/>
  <c r="AC210" l="1"/>
  <c r="AB211" s="1"/>
  <c r="U211"/>
  <c r="AE210" l="1"/>
  <c r="AD211"/>
  <c r="W211"/>
  <c r="Y211" l="1"/>
  <c r="AA211" s="1"/>
  <c r="AG210"/>
  <c r="AF211" s="1"/>
  <c r="AC211" l="1"/>
  <c r="AE211" s="1"/>
  <c r="AI210"/>
  <c r="AH211"/>
  <c r="AG211" l="1"/>
  <c r="AI211" s="1"/>
  <c r="AK210"/>
  <c r="AJ211" s="1"/>
  <c r="AK211" l="1"/>
  <c r="AM211" s="1"/>
  <c r="AL211"/>
  <c r="AM210"/>
  <c r="AO210" s="1"/>
  <c r="AN211" s="1"/>
  <c r="AO211" l="1"/>
  <c r="AP211"/>
  <c r="K212" s="1"/>
  <c r="AN212" l="1"/>
  <c r="AP212" s="1"/>
  <c r="L212"/>
  <c r="P212"/>
  <c r="T212"/>
  <c r="X212"/>
  <c r="AB212"/>
  <c r="AF212"/>
  <c r="AJ212"/>
  <c r="AL212" l="1"/>
  <c r="AD212"/>
  <c r="V212"/>
  <c r="M212"/>
  <c r="O212" s="1"/>
  <c r="Q212" s="1"/>
  <c r="N212"/>
  <c r="AH212"/>
  <c r="Z212"/>
  <c r="R212"/>
  <c r="K213" l="1"/>
  <c r="P213" s="1"/>
  <c r="S212"/>
  <c r="R213" l="1"/>
  <c r="U212"/>
  <c r="T213" s="1"/>
  <c r="L213"/>
  <c r="M213" l="1"/>
  <c r="O213" s="1"/>
  <c r="N213"/>
  <c r="V213"/>
  <c r="W212"/>
  <c r="Q213" l="1"/>
  <c r="S213" s="1"/>
  <c r="Y212"/>
  <c r="X213" s="1"/>
  <c r="U213" l="1"/>
  <c r="W213" s="1"/>
  <c r="Z213"/>
  <c r="AA212"/>
  <c r="Y213" l="1"/>
  <c r="AA213" s="1"/>
  <c r="AC212"/>
  <c r="AB213" s="1"/>
  <c r="AC213" l="1"/>
  <c r="AE213" s="1"/>
  <c r="AD213"/>
  <c r="AE212"/>
  <c r="AG212" l="1"/>
  <c r="AF213" s="1"/>
  <c r="AG213" l="1"/>
  <c r="AI213" s="1"/>
  <c r="AH213"/>
  <c r="AI212"/>
  <c r="AK212" l="1"/>
  <c r="AJ213" s="1"/>
  <c r="AK213" l="1"/>
  <c r="AM213" s="1"/>
  <c r="AL213"/>
  <c r="AM212"/>
  <c r="AO212" s="1"/>
  <c r="AN213" s="1"/>
  <c r="AO213" l="1"/>
  <c r="AP213"/>
  <c r="K214" s="1"/>
  <c r="AN214" l="1"/>
  <c r="L214"/>
  <c r="P214"/>
  <c r="T214"/>
  <c r="X214"/>
  <c r="AB214"/>
  <c r="AF214"/>
  <c r="AJ214"/>
  <c r="AD214" l="1"/>
  <c r="V214"/>
  <c r="M214"/>
  <c r="O214" s="1"/>
  <c r="Q214" s="1"/>
  <c r="N214"/>
  <c r="AP214"/>
  <c r="AL214"/>
  <c r="AH214"/>
  <c r="Z214"/>
  <c r="R214"/>
  <c r="K215" l="1"/>
  <c r="L215" s="1"/>
  <c r="S214"/>
  <c r="P215" l="1"/>
  <c r="M215"/>
  <c r="O215" s="1"/>
  <c r="N215"/>
  <c r="U214"/>
  <c r="T215" s="1"/>
  <c r="V215" l="1"/>
  <c r="Q215"/>
  <c r="S215" s="1"/>
  <c r="R215"/>
  <c r="W214"/>
  <c r="U215" l="1"/>
  <c r="Y214"/>
  <c r="X215" s="1"/>
  <c r="Z215" l="1"/>
  <c r="AA214"/>
  <c r="W215"/>
  <c r="Y215" s="1"/>
  <c r="AC214" l="1"/>
  <c r="AA215"/>
  <c r="AE214" l="1"/>
  <c r="AB215"/>
  <c r="AD215" s="1"/>
  <c r="AG214"/>
  <c r="AF215" s="1"/>
  <c r="AC215" l="1"/>
  <c r="AE215" s="1"/>
  <c r="AG215" s="1"/>
  <c r="AI214"/>
  <c r="AH215"/>
  <c r="AK214" l="1"/>
  <c r="AJ215" s="1"/>
  <c r="AI215"/>
  <c r="AK215" l="1"/>
  <c r="AL215"/>
  <c r="AM214"/>
  <c r="AO214" s="1"/>
  <c r="AN215" s="1"/>
  <c r="AP215" l="1"/>
  <c r="K216" s="1"/>
  <c r="AM215"/>
  <c r="AO215" s="1"/>
  <c r="L216" l="1"/>
  <c r="P216"/>
  <c r="T216"/>
  <c r="X216"/>
  <c r="AB216"/>
  <c r="AF216"/>
  <c r="AJ216"/>
  <c r="AN216"/>
  <c r="AP216" l="1"/>
  <c r="AH216"/>
  <c r="Z216"/>
  <c r="R216"/>
  <c r="AL216"/>
  <c r="AD216"/>
  <c r="V216"/>
  <c r="M216"/>
  <c r="O216" s="1"/>
  <c r="N216"/>
  <c r="K217" l="1"/>
  <c r="L217" s="1"/>
  <c r="M217" s="1"/>
  <c r="O217" s="1"/>
  <c r="Q216"/>
  <c r="P217" l="1"/>
  <c r="Q217" s="1"/>
  <c r="S217" s="1"/>
  <c r="N217"/>
  <c r="S216"/>
  <c r="U216" s="1"/>
  <c r="T217" s="1"/>
  <c r="R217" l="1"/>
  <c r="U217"/>
  <c r="W217" s="1"/>
  <c r="V217"/>
  <c r="W216"/>
  <c r="Y216" l="1"/>
  <c r="X217" s="1"/>
  <c r="AA216" l="1"/>
  <c r="Y217"/>
  <c r="AA217" s="1"/>
  <c r="Z217"/>
  <c r="AC216" l="1"/>
  <c r="AB217" s="1"/>
  <c r="AE216" l="1"/>
  <c r="AC217"/>
  <c r="AE217" s="1"/>
  <c r="AD217"/>
  <c r="AG216" l="1"/>
  <c r="AF217" s="1"/>
  <c r="AI216" l="1"/>
  <c r="AG217"/>
  <c r="AI217" s="1"/>
  <c r="AH217"/>
  <c r="AK216" l="1"/>
  <c r="AJ217" s="1"/>
  <c r="AM216" l="1"/>
  <c r="AO216" s="1"/>
  <c r="AN217" s="1"/>
  <c r="AK217"/>
  <c r="AM217" s="1"/>
  <c r="AL217"/>
  <c r="AO217" l="1"/>
  <c r="AP217"/>
  <c r="K218" s="1"/>
  <c r="AN218" l="1"/>
  <c r="L218"/>
  <c r="P218"/>
  <c r="T218"/>
  <c r="X218"/>
  <c r="AB218"/>
  <c r="AF218"/>
  <c r="AJ218"/>
  <c r="AD218" l="1"/>
  <c r="V218"/>
  <c r="M218"/>
  <c r="O218" s="1"/>
  <c r="Q218" s="1"/>
  <c r="N218"/>
  <c r="AP218"/>
  <c r="AL218"/>
  <c r="AH218"/>
  <c r="Z218"/>
  <c r="R218"/>
  <c r="K219" l="1"/>
  <c r="L219" s="1"/>
  <c r="S218"/>
  <c r="M219" l="1"/>
  <c r="O219" s="1"/>
  <c r="N219"/>
  <c r="P219"/>
  <c r="R219" s="1"/>
  <c r="U218"/>
  <c r="Q219" l="1"/>
  <c r="S219" s="1"/>
  <c r="W218"/>
  <c r="Y218" s="1"/>
  <c r="X219" s="1"/>
  <c r="T219"/>
  <c r="V219" s="1"/>
  <c r="U219" l="1"/>
  <c r="W219" s="1"/>
  <c r="Y219" s="1"/>
  <c r="AA218"/>
  <c r="Z219"/>
  <c r="AC218" l="1"/>
  <c r="AB219" s="1"/>
  <c r="AA219"/>
  <c r="AC219" l="1"/>
  <c r="AD219"/>
  <c r="AE218"/>
  <c r="AG218" l="1"/>
  <c r="AE219"/>
  <c r="AI218" l="1"/>
  <c r="AF219"/>
  <c r="AH219" s="1"/>
  <c r="AK218"/>
  <c r="AJ219" s="1"/>
  <c r="AG219" l="1"/>
  <c r="AI219" s="1"/>
  <c r="AK219" s="1"/>
  <c r="AM218"/>
  <c r="AO218" s="1"/>
  <c r="AN219" s="1"/>
  <c r="AL219"/>
  <c r="AP219" l="1"/>
  <c r="K220" s="1"/>
  <c r="AM219"/>
  <c r="AO219" s="1"/>
  <c r="AN220" l="1"/>
  <c r="L220"/>
  <c r="P220"/>
  <c r="T220"/>
  <c r="X220"/>
  <c r="AB220"/>
  <c r="AF220"/>
  <c r="AJ220"/>
  <c r="AD220" l="1"/>
  <c r="V220"/>
  <c r="M220"/>
  <c r="O220" s="1"/>
  <c r="Q220" s="1"/>
  <c r="N220"/>
  <c r="AP220"/>
  <c r="AL220"/>
  <c r="AH220"/>
  <c r="Z220"/>
  <c r="R220"/>
  <c r="K221" l="1"/>
  <c r="S220"/>
  <c r="P221" l="1"/>
  <c r="U220"/>
  <c r="T221" s="1"/>
  <c r="L221"/>
  <c r="M221" l="1"/>
  <c r="O221" s="1"/>
  <c r="N221"/>
  <c r="W220"/>
  <c r="V221"/>
  <c r="R221"/>
  <c r="Y220" l="1"/>
  <c r="X221" s="1"/>
  <c r="Q221"/>
  <c r="AA220" l="1"/>
  <c r="Z221"/>
  <c r="S221"/>
  <c r="U221" l="1"/>
  <c r="W221" s="1"/>
  <c r="AC220"/>
  <c r="AB221" s="1"/>
  <c r="Y221" l="1"/>
  <c r="AA221" s="1"/>
  <c r="AD221"/>
  <c r="AE220"/>
  <c r="AC221" l="1"/>
  <c r="AE221" s="1"/>
  <c r="AG220"/>
  <c r="AF221" s="1"/>
  <c r="AI220" l="1"/>
  <c r="AK220" s="1"/>
  <c r="AJ221" s="1"/>
  <c r="AG221"/>
  <c r="AI221" s="1"/>
  <c r="AH221"/>
  <c r="AK221" l="1"/>
  <c r="AM221" s="1"/>
  <c r="AL221"/>
  <c r="AM220"/>
  <c r="AO220" s="1"/>
  <c r="AN221" s="1"/>
  <c r="AO221" l="1"/>
  <c r="AP221"/>
  <c r="K222" s="1"/>
  <c r="B2" s="1"/>
  <c r="I6" l="1"/>
  <c r="AN222"/>
  <c r="AP222" s="1"/>
  <c r="I5" s="1"/>
  <c r="L222"/>
  <c r="P222"/>
  <c r="T222"/>
  <c r="X222"/>
  <c r="AB222"/>
  <c r="AF222"/>
  <c r="AJ222"/>
  <c r="S31" i="12" l="1"/>
  <c r="I8" i="13"/>
  <c r="I7"/>
  <c r="R31" i="12" s="1"/>
  <c r="AD222" i="13"/>
  <c r="M222"/>
  <c r="O222" s="1"/>
  <c r="N222"/>
  <c r="AL222"/>
  <c r="V222"/>
  <c r="AH222"/>
  <c r="Z222"/>
  <c r="Q222"/>
  <c r="R222"/>
  <c r="C5" s="1"/>
  <c r="E5" l="1"/>
  <c r="E6" s="1"/>
  <c r="D5"/>
  <c r="B5"/>
  <c r="B6" s="1"/>
  <c r="B8" s="1"/>
  <c r="F5"/>
  <c r="G5"/>
  <c r="H5"/>
  <c r="C6"/>
  <c r="C7"/>
  <c r="R25" i="12" s="1"/>
  <c r="S222" i="13"/>
  <c r="S25" i="12" l="1"/>
  <c r="C8" i="13"/>
  <c r="S27" i="12"/>
  <c r="E8" i="13"/>
  <c r="H7"/>
  <c r="R30" i="12" s="1"/>
  <c r="H6" i="13"/>
  <c r="E7"/>
  <c r="R27" i="12" s="1"/>
  <c r="S32"/>
  <c r="S33"/>
  <c r="B7" i="13"/>
  <c r="R24" i="12" s="1"/>
  <c r="G7" i="13"/>
  <c r="R29" i="12" s="1"/>
  <c r="G6" i="13"/>
  <c r="F7"/>
  <c r="R28" i="12" s="1"/>
  <c r="F6" i="13"/>
  <c r="D7"/>
  <c r="R26" i="12" s="1"/>
  <c r="D6" i="13"/>
  <c r="B12"/>
  <c r="D12" s="1"/>
  <c r="S24" i="12"/>
  <c r="U222" i="13"/>
  <c r="W222" s="1"/>
  <c r="S26" i="12" l="1"/>
  <c r="D8" i="13"/>
  <c r="S28" i="12"/>
  <c r="F8" i="13"/>
  <c r="S29" i="12"/>
  <c r="G8" i="13"/>
  <c r="S30" i="12"/>
  <c r="H8" i="13"/>
  <c r="B11"/>
  <c r="D11" s="1"/>
  <c r="R22" i="12"/>
  <c r="Y222" i="13"/>
  <c r="AA222" s="1"/>
  <c r="S22" i="12" l="1"/>
  <c r="AC222" i="13"/>
  <c r="AE222" s="1"/>
  <c r="AG222" l="1"/>
  <c r="AI222" s="1"/>
  <c r="AK222" l="1"/>
  <c r="AM222" s="1"/>
  <c r="AO222" s="1"/>
</calcChain>
</file>

<file path=xl/comments1.xml><?xml version="1.0" encoding="utf-8"?>
<comments xmlns="http://schemas.openxmlformats.org/spreadsheetml/2006/main">
  <authors>
    <author>Your User Name</author>
  </authors>
  <commentList>
    <comment ref="G9" authorId="0">
      <text>
        <r>
          <rPr>
            <b/>
            <sz val="8"/>
            <color indexed="81"/>
            <rFont val="Tahoma"/>
            <family val="2"/>
          </rPr>
          <t>Your User Name:</t>
        </r>
        <r>
          <rPr>
            <sz val="8"/>
            <color indexed="81"/>
            <rFont val="Tahoma"/>
            <family val="2"/>
          </rPr>
          <t xml:space="preserve">
Orange slots mean that you can remove 1 mm of armor without losing Ap</t>
        </r>
      </text>
    </comment>
  </commentList>
</comments>
</file>

<file path=xl/sharedStrings.xml><?xml version="1.0" encoding="utf-8"?>
<sst xmlns="http://schemas.openxmlformats.org/spreadsheetml/2006/main" count="1291" uniqueCount="602">
  <si>
    <t>Weapon</t>
  </si>
  <si>
    <t>Weight</t>
  </si>
  <si>
    <t>Slots</t>
  </si>
  <si>
    <t>Range</t>
  </si>
  <si>
    <t>Damage</t>
  </si>
  <si>
    <t>Heat</t>
  </si>
  <si>
    <t>Modifier</t>
  </si>
  <si>
    <t>Ammo</t>
  </si>
  <si>
    <t>Cost</t>
  </si>
  <si>
    <t>Skill</t>
  </si>
  <si>
    <t>Special</t>
  </si>
  <si>
    <t>SRM 4</t>
  </si>
  <si>
    <t>SRM 8</t>
  </si>
  <si>
    <t>AC 4</t>
  </si>
  <si>
    <t>AC 7</t>
  </si>
  <si>
    <t>AC 12</t>
  </si>
  <si>
    <t>AC 20</t>
  </si>
  <si>
    <t>Gauss Cannon</t>
  </si>
  <si>
    <t>Small Laser</t>
  </si>
  <si>
    <t>Medium Laser</t>
  </si>
  <si>
    <t>Pulse Laser</t>
  </si>
  <si>
    <t>Large Laser</t>
  </si>
  <si>
    <t>Plasma Gun</t>
  </si>
  <si>
    <t>Tesla Bolt</t>
  </si>
  <si>
    <t>Cold Light Gun</t>
  </si>
  <si>
    <t>Light Meson Gun</t>
  </si>
  <si>
    <t>Heavy Meson Gun</t>
  </si>
  <si>
    <t>Black Ray Gun</t>
  </si>
  <si>
    <t>Neutron Blaster</t>
  </si>
  <si>
    <t>Flame Thrower</t>
  </si>
  <si>
    <t>Power Axe</t>
  </si>
  <si>
    <t>Chain Saw</t>
  </si>
  <si>
    <t>Close Combat</t>
  </si>
  <si>
    <t>Cannon</t>
  </si>
  <si>
    <t>S M L</t>
  </si>
  <si>
    <t>Machine Gun</t>
  </si>
  <si>
    <t>Skill Type</t>
  </si>
  <si>
    <t>Pilot</t>
  </si>
  <si>
    <t>Dexterity</t>
  </si>
  <si>
    <t>Reaction</t>
  </si>
  <si>
    <t>Assault</t>
  </si>
  <si>
    <t>Neural Sense</t>
  </si>
  <si>
    <t>Combat</t>
  </si>
  <si>
    <t>Instinct</t>
  </si>
  <si>
    <t>Intelligence</t>
  </si>
  <si>
    <t>Systems</t>
  </si>
  <si>
    <t>Scanner</t>
  </si>
  <si>
    <t>Recon</t>
  </si>
  <si>
    <t>Survival</t>
  </si>
  <si>
    <t>Charisma</t>
  </si>
  <si>
    <t>Constitution</t>
  </si>
  <si>
    <t>Primary Attribute</t>
  </si>
  <si>
    <t>Secondary Attribute</t>
  </si>
  <si>
    <t>Human</t>
  </si>
  <si>
    <t>Replicant D</t>
  </si>
  <si>
    <t>Replicant I</t>
  </si>
  <si>
    <t>Cyborg</t>
  </si>
  <si>
    <t>Race</t>
  </si>
  <si>
    <t>Attribute Modifiers</t>
  </si>
  <si>
    <t>Sex</t>
  </si>
  <si>
    <t>Male</t>
  </si>
  <si>
    <t>Female</t>
  </si>
  <si>
    <t>chance of radiation damage to jock</t>
  </si>
  <si>
    <t>3,000</t>
  </si>
  <si>
    <t>6,000</t>
  </si>
  <si>
    <t>12,000</t>
  </si>
  <si>
    <t>2,500</t>
  </si>
  <si>
    <t>5,000</t>
  </si>
  <si>
    <t>3,500</t>
  </si>
  <si>
    <t>5,500</t>
  </si>
  <si>
    <t>1,000</t>
  </si>
  <si>
    <t>2,000</t>
  </si>
  <si>
    <t>7,000</t>
  </si>
  <si>
    <t>15,000</t>
  </si>
  <si>
    <t>13,000</t>
  </si>
  <si>
    <t>14,000</t>
  </si>
  <si>
    <t>8,000</t>
  </si>
  <si>
    <t>16,000</t>
  </si>
  <si>
    <t>11,000</t>
  </si>
  <si>
    <t>Rank</t>
  </si>
  <si>
    <t>Experience (XPs)</t>
  </si>
  <si>
    <t>25,000</t>
  </si>
  <si>
    <t>40,000</t>
  </si>
  <si>
    <t>80,000</t>
  </si>
  <si>
    <t xml:space="preserve">  +1 Charisma</t>
  </si>
  <si>
    <t xml:space="preserve">  +2 Dexterity</t>
  </si>
  <si>
    <t xml:space="preserve">  +2 Intelligence</t>
  </si>
  <si>
    <t xml:space="preserve">  +1 Constitution</t>
  </si>
  <si>
    <t xml:space="preserve">   -1 Charisma</t>
  </si>
  <si>
    <t xml:space="preserve">  +1 Instinct</t>
  </si>
  <si>
    <t>1~3</t>
  </si>
  <si>
    <t>1~4</t>
  </si>
  <si>
    <t>Notes</t>
  </si>
  <si>
    <t>PUs</t>
  </si>
  <si>
    <t>(*)</t>
  </si>
  <si>
    <t xml:space="preserve">  Heat Regulator</t>
  </si>
  <si>
    <t xml:space="preserve">  Move Actuators</t>
  </si>
  <si>
    <t xml:space="preserve">  Shield</t>
  </si>
  <si>
    <t xml:space="preserve">  Scanner</t>
  </si>
  <si>
    <t xml:space="preserve">  ECM</t>
  </si>
  <si>
    <t xml:space="preserve">  Weapons</t>
  </si>
  <si>
    <t xml:space="preserve">  Jump Ports</t>
  </si>
  <si>
    <t>Level</t>
  </si>
  <si>
    <t>Type</t>
  </si>
  <si>
    <t>10,000</t>
  </si>
  <si>
    <t>20,000</t>
  </si>
  <si>
    <t>28,000</t>
  </si>
  <si>
    <t>65,000</t>
  </si>
  <si>
    <t>Engine</t>
  </si>
  <si>
    <t>Heat Regulator</t>
  </si>
  <si>
    <t>C/sec</t>
  </si>
  <si>
    <t>Location</t>
  </si>
  <si>
    <t>9,000</t>
  </si>
  <si>
    <t>18,000</t>
  </si>
  <si>
    <t>22,000</t>
  </si>
  <si>
    <t>Flares</t>
  </si>
  <si>
    <t>Secs</t>
  </si>
  <si>
    <t>4,500</t>
  </si>
  <si>
    <t>Shield</t>
  </si>
  <si>
    <t>DCS</t>
  </si>
  <si>
    <t>Life Support</t>
  </si>
  <si>
    <t>Duration</t>
  </si>
  <si>
    <t>Time</t>
  </si>
  <si>
    <t>17,000</t>
  </si>
  <si>
    <t>VHeight</t>
  </si>
  <si>
    <t>AS Mod</t>
  </si>
  <si>
    <t>Battle Computer</t>
  </si>
  <si>
    <t>ECM</t>
  </si>
  <si>
    <t>Jump Ports</t>
  </si>
  <si>
    <t>Armor</t>
  </si>
  <si>
    <t>ToHit Mod</t>
  </si>
  <si>
    <t>GM Mod</t>
  </si>
  <si>
    <t>JMT</t>
  </si>
  <si>
    <t>RL   LL</t>
  </si>
  <si>
    <t>1,500</t>
  </si>
  <si>
    <t>6,500</t>
  </si>
  <si>
    <t>AP/mm</t>
  </si>
  <si>
    <t>Bulk</t>
  </si>
  <si>
    <t>Millenia</t>
  </si>
  <si>
    <t>Titanium</t>
  </si>
  <si>
    <t>Vicenium</t>
  </si>
  <si>
    <t>Dullaroy</t>
  </si>
  <si>
    <t>High</t>
  </si>
  <si>
    <t>Medium</t>
  </si>
  <si>
    <t>Low</t>
  </si>
  <si>
    <t>Repair Mod</t>
  </si>
  <si>
    <t>Class</t>
  </si>
  <si>
    <t>Op/Mx Range</t>
  </si>
  <si>
    <t>Power (PUs)</t>
  </si>
  <si>
    <t>30s</t>
  </si>
  <si>
    <t>35s</t>
  </si>
  <si>
    <t>40s</t>
  </si>
  <si>
    <t>Heal (HPs)</t>
  </si>
  <si>
    <t>9m</t>
  </si>
  <si>
    <t>8m</t>
  </si>
  <si>
    <t>7m</t>
  </si>
  <si>
    <t>10m</t>
  </si>
  <si>
    <t>12m</t>
  </si>
  <si>
    <t>11m</t>
  </si>
  <si>
    <t>HD / CT / RT / LT / CBT</t>
  </si>
  <si>
    <t>+</t>
  </si>
  <si>
    <t>CT</t>
  </si>
  <si>
    <t>RT  LT</t>
  </si>
  <si>
    <t>RA  LA</t>
  </si>
  <si>
    <t>4,000</t>
  </si>
  <si>
    <t>Heat Level</t>
  </si>
  <si>
    <t>Green</t>
  </si>
  <si>
    <t>Yellow</t>
  </si>
  <si>
    <t>Red</t>
  </si>
  <si>
    <t>White</t>
  </si>
  <si>
    <t>5% penalty</t>
  </si>
  <si>
    <t>no penalty</t>
  </si>
  <si>
    <t>10% penalty</t>
  </si>
  <si>
    <t>15% penalty</t>
  </si>
  <si>
    <t>30% penalty</t>
  </si>
  <si>
    <t>ammo does not explode</t>
  </si>
  <si>
    <t>Terrain Type</t>
  </si>
  <si>
    <t>Offensive Mod</t>
  </si>
  <si>
    <t>Defensive Mod</t>
  </si>
  <si>
    <t>Swamp</t>
  </si>
  <si>
    <t>-1.5 C/sec</t>
  </si>
  <si>
    <t>-3.0 C/sec</t>
  </si>
  <si>
    <t>-2.0 C/sec</t>
  </si>
  <si>
    <t>-2.5 C/sec</t>
  </si>
  <si>
    <t>Heat Mod</t>
  </si>
  <si>
    <t xml:space="preserve">       +15%  (*)</t>
  </si>
  <si>
    <r>
      <t>(*)</t>
    </r>
    <r>
      <rPr>
        <sz val="10"/>
        <color indexed="10"/>
        <rFont val="Arial"/>
        <family val="2"/>
      </rPr>
      <t xml:space="preserve">  </t>
    </r>
    <r>
      <rPr>
        <sz val="10"/>
        <rFont val="Arial"/>
        <family val="2"/>
      </rPr>
      <t>when burned down, defensive mods are halved</t>
    </r>
  </si>
  <si>
    <t>Skill Check Modifier (*)</t>
  </si>
  <si>
    <t>Chassis</t>
  </si>
  <si>
    <t>Height</t>
  </si>
  <si>
    <t>Handling</t>
  </si>
  <si>
    <t>BMT</t>
  </si>
  <si>
    <t>HD</t>
  </si>
  <si>
    <t>RT/LT</t>
  </si>
  <si>
    <t>RA/LA</t>
  </si>
  <si>
    <t>RL/LL</t>
  </si>
  <si>
    <t>CBT</t>
  </si>
  <si>
    <t>R1</t>
  </si>
  <si>
    <t>R2</t>
  </si>
  <si>
    <t>R3</t>
  </si>
  <si>
    <t>R4</t>
  </si>
  <si>
    <t>L1</t>
  </si>
  <si>
    <t>L2</t>
  </si>
  <si>
    <t>L3</t>
  </si>
  <si>
    <t>L4</t>
  </si>
  <si>
    <t>M1</t>
  </si>
  <si>
    <t>M2</t>
  </si>
  <si>
    <t>M3</t>
  </si>
  <si>
    <t>M4</t>
  </si>
  <si>
    <t>H1</t>
  </si>
  <si>
    <t>H2</t>
  </si>
  <si>
    <t>H3</t>
  </si>
  <si>
    <t>H4</t>
  </si>
  <si>
    <t>A1</t>
  </si>
  <si>
    <t>A2</t>
  </si>
  <si>
    <t>A3</t>
  </si>
  <si>
    <t>A4</t>
  </si>
  <si>
    <t>21,000</t>
  </si>
  <si>
    <t>44,000</t>
  </si>
  <si>
    <t>48,000</t>
  </si>
  <si>
    <t>52,000</t>
  </si>
  <si>
    <t>85,000</t>
  </si>
  <si>
    <t>90,000</t>
  </si>
  <si>
    <t>95,000</t>
  </si>
  <si>
    <t>130,000</t>
  </si>
  <si>
    <t>Move Mod</t>
  </si>
  <si>
    <t>+30% BMT</t>
  </si>
  <si>
    <t>+100% BMT</t>
  </si>
  <si>
    <t>+20% BMT</t>
  </si>
  <si>
    <t>+40% BMT</t>
  </si>
  <si>
    <t>+70% BMT</t>
  </si>
  <si>
    <t>Move Mode</t>
  </si>
  <si>
    <t>% BMT</t>
  </si>
  <si>
    <t>Walk Forward</t>
  </si>
  <si>
    <t>Walk Backwards</t>
  </si>
  <si>
    <t>Run</t>
  </si>
  <si>
    <t>Dodge</t>
  </si>
  <si>
    <t>Turn R/L</t>
  </si>
  <si>
    <t>Swivel R/L</t>
  </si>
  <si>
    <t>Stand (from crouched)</t>
  </si>
  <si>
    <t>Stand (from prone)</t>
  </si>
  <si>
    <t>Crouch</t>
  </si>
  <si>
    <t>Jump Mode</t>
  </si>
  <si>
    <t>Jump Forward</t>
  </si>
  <si>
    <t>Jump Up</t>
  </si>
  <si>
    <t>Jump Down</t>
  </si>
  <si>
    <t>% JMT</t>
  </si>
  <si>
    <t>CT / RT / LT / LOT / CBT</t>
  </si>
  <si>
    <t>HD / CT / RT / LT / LOT / CBT</t>
  </si>
  <si>
    <t>LOT</t>
  </si>
  <si>
    <t>LRM 6</t>
  </si>
  <si>
    <t>0</t>
  </si>
  <si>
    <t>60,000</t>
  </si>
  <si>
    <t>100,000</t>
  </si>
  <si>
    <t>(cannot be burned)</t>
  </si>
  <si>
    <t>Free slots</t>
  </si>
  <si>
    <t>Internal Structure</t>
  </si>
  <si>
    <t>Light</t>
  </si>
  <si>
    <t>Heavy</t>
  </si>
  <si>
    <t>reduced target's speed modifier</t>
  </si>
  <si>
    <t>smoke</t>
  </si>
  <si>
    <t>Rookie</t>
  </si>
  <si>
    <t>Novice</t>
  </si>
  <si>
    <t>Regular</t>
  </si>
  <si>
    <t>Veteran</t>
  </si>
  <si>
    <t>Elite</t>
  </si>
  <si>
    <t>Ace</t>
  </si>
  <si>
    <t>Champion</t>
  </si>
  <si>
    <t>+1.0 C/sec when burning</t>
  </si>
  <si>
    <t>+2.5 C/sec when burning</t>
  </si>
  <si>
    <t xml:space="preserve">    +25%  (*)</t>
  </si>
  <si>
    <t>LRM 9</t>
  </si>
  <si>
    <t>LRM 12</t>
  </si>
  <si>
    <t>+60% BMT</t>
  </si>
  <si>
    <t>Frozen Water</t>
  </si>
  <si>
    <t>Quicksand</t>
  </si>
  <si>
    <t>Wadi</t>
  </si>
  <si>
    <t>Small Pines</t>
  </si>
  <si>
    <t>Tall Pines</t>
  </si>
  <si>
    <t>Rubble</t>
  </si>
  <si>
    <t>Pit</t>
  </si>
  <si>
    <t>Lava &amp; Rock</t>
  </si>
  <si>
    <t>Acid &amp; Rock</t>
  </si>
  <si>
    <t>45s</t>
  </si>
  <si>
    <t>+20% Def</t>
  </si>
  <si>
    <t>+10% Def</t>
  </si>
  <si>
    <t>+120% BMT</t>
  </si>
  <si>
    <t>+90% BMT</t>
  </si>
  <si>
    <t>EXPLOSION!! (if engine not disabled)</t>
  </si>
  <si>
    <t>SHUTDOWN!</t>
  </si>
  <si>
    <t>Device</t>
  </si>
  <si>
    <t xml:space="preserve">  HtH Actuators</t>
  </si>
  <si>
    <t>C</t>
  </si>
  <si>
    <t xml:space="preserve"> depending on move mode</t>
  </si>
  <si>
    <t xml:space="preserve"> 1~3 for each Energy weapon, 1 for each CC weapon</t>
  </si>
  <si>
    <t xml:space="preserve"> 1 for each arm/leg</t>
  </si>
  <si>
    <t xml:space="preserve"> for recharging (1 jump sec each 3 secs grounded)</t>
  </si>
  <si>
    <t xml:space="preserve"> Recon/Light</t>
  </si>
  <si>
    <t xml:space="preserve"> Medium/Heavy</t>
  </si>
  <si>
    <t xml:space="preserve"> Assault</t>
  </si>
  <si>
    <t xml:space="preserve"> Jump</t>
  </si>
  <si>
    <t xml:space="preserve"> Close Combat</t>
  </si>
  <si>
    <t xml:space="preserve"> Cannon</t>
  </si>
  <si>
    <t xml:space="preserve"> Indirect Fire</t>
  </si>
  <si>
    <t xml:space="preserve"> Electronic Warfare</t>
  </si>
  <si>
    <t xml:space="preserve"> Scanner</t>
  </si>
  <si>
    <t xml:space="preserve"> Defensive</t>
  </si>
  <si>
    <t xml:space="preserve"> Damage Control</t>
  </si>
  <si>
    <t xml:space="preserve"> Leadership</t>
  </si>
  <si>
    <t xml:space="preserve"> Business</t>
  </si>
  <si>
    <t xml:space="preserve"> Survival</t>
  </si>
  <si>
    <t xml:space="preserve"> Medical</t>
  </si>
  <si>
    <t xml:space="preserve"> skill check required in water and swamp hexes</t>
  </si>
  <si>
    <t xml:space="preserve"> skill check required</t>
  </si>
  <si>
    <t xml:space="preserve"> from difficult terrain requires skill check</t>
  </si>
  <si>
    <t xml:space="preserve"> landing requires skill check, harder for difficult terrain</t>
  </si>
  <si>
    <t xml:space="preserve"> Swamp</t>
  </si>
  <si>
    <t xml:space="preserve"> Depression</t>
  </si>
  <si>
    <t xml:space="preserve"> Plain</t>
  </si>
  <si>
    <t xml:space="preserve"> Medium Hill</t>
  </si>
  <si>
    <t xml:space="preserve"> Mountain</t>
  </si>
  <si>
    <t xml:space="preserve"> Scrub</t>
  </si>
  <si>
    <t xml:space="preserve"> Light Wood</t>
  </si>
  <si>
    <t xml:space="preserve"> Dense Wood</t>
  </si>
  <si>
    <r>
      <t xml:space="preserve">Android  </t>
    </r>
    <r>
      <rPr>
        <sz val="10"/>
        <color indexed="10"/>
        <rFont val="Arial"/>
        <family val="2"/>
      </rPr>
      <t>(sexless)</t>
    </r>
  </si>
  <si>
    <t>LOT  CBT</t>
  </si>
  <si>
    <t>Vibra Claw</t>
  </si>
  <si>
    <t>E. M. Pulser</t>
  </si>
  <si>
    <t>chance to affect internal systems</t>
  </si>
  <si>
    <t>C S</t>
  </si>
  <si>
    <t>C S M</t>
  </si>
  <si>
    <t>C S M L</t>
  </si>
  <si>
    <t xml:space="preserve"> Guided Missile</t>
  </si>
  <si>
    <t xml:space="preserve"> Unguided Missile</t>
  </si>
  <si>
    <t xml:space="preserve"> Energy Weapon</t>
  </si>
  <si>
    <t>Light Wood</t>
  </si>
  <si>
    <t>Dense Wood</t>
  </si>
  <si>
    <t xml:space="preserve"> Low Hill</t>
  </si>
  <si>
    <t xml:space="preserve"> High Hill</t>
  </si>
  <si>
    <t xml:space="preserve"> Water (-3m)</t>
  </si>
  <si>
    <t xml:space="preserve"> Water (-2m)</t>
  </si>
  <si>
    <t xml:space="preserve"> Water (-1m)</t>
  </si>
  <si>
    <t>S</t>
  </si>
  <si>
    <t>S M</t>
  </si>
  <si>
    <t>Water (-3m)</t>
  </si>
  <si>
    <t>-5% Off</t>
  </si>
  <si>
    <t>Lava (-3m)</t>
  </si>
  <si>
    <t>Acid (-3m)</t>
  </si>
  <si>
    <t>fire, reduced target's speed modifier</t>
  </si>
  <si>
    <t>fire</t>
  </si>
  <si>
    <t>fire, steam</t>
  </si>
  <si>
    <t>fire, steam, raises target's heat (12.6C)</t>
  </si>
  <si>
    <t>fire, steam, reduced target's speed mod</t>
  </si>
  <si>
    <t>24,000</t>
  </si>
  <si>
    <t>DP Cost</t>
  </si>
  <si>
    <t>01~10</t>
  </si>
  <si>
    <t>11~20</t>
  </si>
  <si>
    <t>21~30</t>
  </si>
  <si>
    <t>31~40</t>
  </si>
  <si>
    <t>41~50</t>
  </si>
  <si>
    <t>51~60</t>
  </si>
  <si>
    <t>61~70</t>
  </si>
  <si>
    <t>71~80</t>
  </si>
  <si>
    <t>81~90</t>
  </si>
  <si>
    <t>91~100</t>
  </si>
  <si>
    <t>Skill (%)</t>
  </si>
  <si>
    <t>Int, Ins, Dex</t>
  </si>
  <si>
    <t>-</t>
  </si>
  <si>
    <t>DP bonus</t>
  </si>
  <si>
    <t>Attribute  (*)</t>
  </si>
  <si>
    <r>
      <t>(*)</t>
    </r>
    <r>
      <rPr>
        <sz val="10"/>
        <rFont val="Arial"/>
        <family val="2"/>
      </rPr>
      <t xml:space="preserve">  racial modifiers not factored in</t>
    </r>
  </si>
  <si>
    <t>Foot</t>
  </si>
  <si>
    <t>Knee</t>
  </si>
  <si>
    <t>Hip</t>
  </si>
  <si>
    <t>Destroyed</t>
  </si>
  <si>
    <t>XP Mod (%)</t>
  </si>
  <si>
    <t>Actuator  (*)</t>
  </si>
  <si>
    <t>+ 5</t>
  </si>
  <si>
    <t>+ 10</t>
  </si>
  <si>
    <t>+ 15</t>
  </si>
  <si>
    <t>+ 20</t>
  </si>
  <si>
    <t>+ 25</t>
  </si>
  <si>
    <t>- 5</t>
  </si>
  <si>
    <t>- 10</t>
  </si>
  <si>
    <t>- 15</t>
  </si>
  <si>
    <t>- 20</t>
  </si>
  <si>
    <t>- 25</t>
  </si>
  <si>
    <t>- 30</t>
  </si>
  <si>
    <t>- 35</t>
  </si>
  <si>
    <t>- 40</t>
  </si>
  <si>
    <t>- 45</t>
  </si>
  <si>
    <t>- 50</t>
  </si>
  <si>
    <t>Actuator Cost</t>
  </si>
  <si>
    <t>Gyro Cost</t>
  </si>
  <si>
    <t>IS     Cost</t>
  </si>
  <si>
    <t>IS    Points</t>
  </si>
  <si>
    <t>Neu, Rea, Con</t>
  </si>
  <si>
    <t>Cha</t>
  </si>
  <si>
    <t>None</t>
  </si>
  <si>
    <t>Damage level</t>
  </si>
  <si>
    <t>Recycle</t>
  </si>
  <si>
    <t>3 secs</t>
  </si>
  <si>
    <t>5 secs</t>
  </si>
  <si>
    <t>8 secs</t>
  </si>
  <si>
    <t>12 secs</t>
  </si>
  <si>
    <r>
      <t>(*)</t>
    </r>
    <r>
      <rPr>
        <sz val="10"/>
        <rFont val="Arial"/>
        <family val="2"/>
      </rPr>
      <t xml:space="preserve"> not cumulative, heavier penalty counts</t>
    </r>
  </si>
  <si>
    <t>Crack</t>
  </si>
  <si>
    <t>Social</t>
  </si>
  <si>
    <t>Lava (-1m)</t>
  </si>
  <si>
    <t>Lava (-2m)</t>
  </si>
  <si>
    <t>Acid (-1m)</t>
  </si>
  <si>
    <t>Acid (-2m)</t>
  </si>
  <si>
    <t>7,500</t>
  </si>
  <si>
    <t>38,000</t>
  </si>
  <si>
    <t>50,000</t>
  </si>
  <si>
    <t>27,000</t>
  </si>
  <si>
    <t>32,000</t>
  </si>
  <si>
    <t>19,000</t>
  </si>
  <si>
    <t>TLC</t>
  </si>
  <si>
    <t>raises target's heat (1.8C/location)</t>
  </si>
  <si>
    <t>NM 7</t>
  </si>
  <si>
    <t>NM 14</t>
  </si>
  <si>
    <t>GMH 2</t>
  </si>
  <si>
    <t>GMH 4</t>
  </si>
  <si>
    <t>GME</t>
  </si>
  <si>
    <t>+0.5 Heat</t>
  </si>
  <si>
    <t>+1.5 Heat</t>
  </si>
  <si>
    <t>+2.0 Heat</t>
  </si>
  <si>
    <t>-1.0 Heat</t>
  </si>
  <si>
    <t>0.0 Heat</t>
  </si>
  <si>
    <t>-1.5 Heat</t>
  </si>
  <si>
    <t>Ground</t>
  </si>
  <si>
    <t>Water (-2m)</t>
  </si>
  <si>
    <t>-3.5 Heat</t>
  </si>
  <si>
    <t>-4.0 Heat</t>
  </si>
  <si>
    <t>-2.5 Heat</t>
  </si>
  <si>
    <t>+1.0 Heat</t>
  </si>
  <si>
    <t>+4.0 Heat</t>
  </si>
  <si>
    <t>+3.0 Heat</t>
  </si>
  <si>
    <t>+3.5 Heat</t>
  </si>
  <si>
    <r>
      <t xml:space="preserve">  +1 Reaction             </t>
    </r>
    <r>
      <rPr>
        <sz val="10"/>
        <color indexed="9"/>
        <rFont val="Arial"/>
        <family val="2"/>
      </rPr>
      <t>.</t>
    </r>
    <r>
      <rPr>
        <sz val="10"/>
        <rFont val="Arial"/>
        <family val="2"/>
      </rPr>
      <t xml:space="preserve"> +1 Neural Sense</t>
    </r>
  </si>
  <si>
    <t>no burning</t>
  </si>
  <si>
    <t xml:space="preserve"> Scouting</t>
  </si>
  <si>
    <t>$/mm</t>
  </si>
  <si>
    <t>ton/mm</t>
  </si>
  <si>
    <t>ton/slot</t>
  </si>
  <si>
    <t>Max APs</t>
  </si>
  <si>
    <t>Max mm Head</t>
  </si>
  <si>
    <t>Max mm</t>
  </si>
  <si>
    <t>AP/ton</t>
  </si>
  <si>
    <t>AP/slot</t>
  </si>
  <si>
    <t>Temperature (ºC)</t>
  </si>
  <si>
    <t>00.00 ~ 49.99</t>
  </si>
  <si>
    <t>50.00 ~ 74.99</t>
  </si>
  <si>
    <t>75.00 ~ 99.99</t>
  </si>
  <si>
    <t>150.00+</t>
  </si>
  <si>
    <t>250.00+</t>
  </si>
  <si>
    <t>M</t>
  </si>
  <si>
    <t>T</t>
  </si>
  <si>
    <t>V</t>
  </si>
  <si>
    <t>D</t>
  </si>
  <si>
    <t>Hero</t>
  </si>
  <si>
    <t>110,000</t>
  </si>
  <si>
    <t>140,000</t>
  </si>
  <si>
    <t>180,000</t>
  </si>
  <si>
    <t>Jump Backwards</t>
  </si>
  <si>
    <t>Blue</t>
  </si>
  <si>
    <r>
      <t>(*)</t>
    </r>
    <r>
      <rPr>
        <sz val="10"/>
        <rFont val="Arial"/>
        <family val="2"/>
      </rPr>
      <t xml:space="preserve"> for ranged attacks and active scans; halved for HtH/CC attacks, ejects and move skill checks, doubled for ammo explosions</t>
    </r>
  </si>
  <si>
    <t>100.00 ~ 124.99</t>
  </si>
  <si>
    <t>125.00 ~ 149.99</t>
  </si>
  <si>
    <t>GMH Mod</t>
  </si>
  <si>
    <t>+1%/15C, reduced target's speed mod</t>
  </si>
  <si>
    <t>Light Cover</t>
  </si>
  <si>
    <t>Heavy Cover</t>
  </si>
  <si>
    <t>Savannah</t>
  </si>
  <si>
    <t>Polar</t>
  </si>
  <si>
    <t>Core</t>
  </si>
  <si>
    <t>BioChem</t>
  </si>
  <si>
    <t>Unguided Missile</t>
  </si>
  <si>
    <t>Guided Missile</t>
  </si>
  <si>
    <t>Energy Weapon</t>
  </si>
  <si>
    <t>variable range and chance to hit</t>
  </si>
  <si>
    <t>(**)</t>
  </si>
  <si>
    <r>
      <t>(**)</t>
    </r>
    <r>
      <rPr>
        <sz val="10"/>
        <rFont val="Arial"/>
        <family val="2"/>
      </rPr>
      <t xml:space="preserve">  fires in non-woods hexes add +2.7C/sec</t>
    </r>
  </si>
  <si>
    <t>Max</t>
  </si>
  <si>
    <t>Climb</t>
  </si>
  <si>
    <t xml:space="preserve"> self-healing ability (no healing from Life Support)</t>
  </si>
  <si>
    <t xml:space="preserve"> less vulnerable to radiation (Neutron Blaster or engine explosion)</t>
  </si>
  <si>
    <t xml:space="preserve"> resistant to unconsciousness</t>
  </si>
  <si>
    <t xml:space="preserve"> very vulnerable to radiation (Neutron Blaster or engine explosion)</t>
  </si>
  <si>
    <t xml:space="preserve"> reduced unconsciousness time</t>
  </si>
  <si>
    <t xml:space="preserve"> less vulnerable to damaged Life Support and cockpit hits</t>
  </si>
  <si>
    <t xml:space="preserve"> depending on Shield settings</t>
  </si>
  <si>
    <t xml:space="preserve"> time depends on Jump Port quality</t>
  </si>
  <si>
    <t>12 / 23</t>
  </si>
  <si>
    <t>13 / 24</t>
  </si>
  <si>
    <t>13 / 25</t>
  </si>
  <si>
    <t>14 / 26</t>
  </si>
  <si>
    <t>14 / 27</t>
  </si>
  <si>
    <t>15 / 28</t>
  </si>
  <si>
    <t>Highlight</t>
  </si>
  <si>
    <t>Min</t>
  </si>
  <si>
    <t>I.Dmg</t>
  </si>
  <si>
    <t>PU</t>
  </si>
  <si>
    <t>Reload</t>
  </si>
  <si>
    <t>Damage / sec</t>
  </si>
  <si>
    <t>Heat / sec</t>
  </si>
  <si>
    <t>Damage / Heat</t>
  </si>
  <si>
    <t>Shots</t>
  </si>
  <si>
    <t>dmg/time</t>
  </si>
  <si>
    <t>Weapon 1</t>
  </si>
  <si>
    <t>Weapon 2</t>
  </si>
  <si>
    <t>Weapon 3</t>
  </si>
  <si>
    <t>Weapon 4</t>
  </si>
  <si>
    <t>Weapon 5</t>
  </si>
  <si>
    <t>Weapon 6</t>
  </si>
  <si>
    <t>Weapon 7</t>
  </si>
  <si>
    <t>Weapon 8</t>
  </si>
  <si>
    <t>Charge</t>
  </si>
  <si>
    <t>Usage</t>
  </si>
  <si>
    <t>dmg</t>
  </si>
  <si>
    <t>Rem Pwr</t>
  </si>
  <si>
    <t>Available Power</t>
  </si>
  <si>
    <t>On/Off</t>
  </si>
  <si>
    <t>Dmg</t>
  </si>
  <si>
    <t>time</t>
  </si>
  <si>
    <t>Shots/min</t>
  </si>
  <si>
    <t>Dmg/min</t>
  </si>
  <si>
    <t>All Shots</t>
  </si>
  <si>
    <t>Excluding First Shot</t>
  </si>
  <si>
    <t>OLD VALUES</t>
  </si>
  <si>
    <t>Flare</t>
  </si>
  <si>
    <t>Life</t>
  </si>
  <si>
    <t>Scan</t>
  </si>
  <si>
    <t>Comp</t>
  </si>
  <si>
    <t>Jump</t>
  </si>
  <si>
    <t>Hd</t>
  </si>
  <si>
    <t>LoT</t>
  </si>
  <si>
    <t>BT</t>
  </si>
  <si>
    <t>TOTAL</t>
  </si>
  <si>
    <t>mm</t>
  </si>
  <si>
    <t>Wt</t>
  </si>
  <si>
    <t>Ap</t>
  </si>
  <si>
    <t>RT</t>
  </si>
  <si>
    <t>LT</t>
  </si>
  <si>
    <t>Lot</t>
  </si>
  <si>
    <t>Loc</t>
  </si>
  <si>
    <t>LA</t>
  </si>
  <si>
    <t>RA</t>
  </si>
  <si>
    <t>LL</t>
  </si>
  <si>
    <t>RL</t>
  </si>
  <si>
    <t>Free Slots</t>
  </si>
  <si>
    <t>Max Slots</t>
  </si>
  <si>
    <t>Am</t>
  </si>
  <si>
    <t>Short</t>
  </si>
  <si>
    <t>max mm</t>
  </si>
  <si>
    <t>max head</t>
  </si>
  <si>
    <t>Max wt</t>
  </si>
  <si>
    <t>Free Weight</t>
  </si>
  <si>
    <t>No energy W</t>
  </si>
  <si>
    <t>dmg / time</t>
  </si>
  <si>
    <t>Heat / time</t>
  </si>
  <si>
    <t>Dmg/time</t>
  </si>
  <si>
    <t>Heat/time</t>
  </si>
  <si>
    <t>shots/min</t>
  </si>
  <si>
    <t>heat</t>
  </si>
  <si>
    <t>Heat diss</t>
  </si>
  <si>
    <t>On</t>
  </si>
  <si>
    <t>CC Weapons</t>
  </si>
  <si>
    <t>Max Spd</t>
  </si>
  <si>
    <t>Def mod</t>
  </si>
  <si>
    <t>Off</t>
  </si>
  <si>
    <t>Armor Select</t>
  </si>
  <si>
    <t>Armor Factor</t>
  </si>
  <si>
    <t>Slot filling</t>
  </si>
  <si>
    <t>Fill</t>
  </si>
  <si>
    <t>Remaining</t>
  </si>
  <si>
    <t>Ap (-1mm)</t>
  </si>
  <si>
    <t>Start Lvl</t>
  </si>
  <si>
    <t>End Lvl</t>
  </si>
  <si>
    <t>Skill %</t>
  </si>
  <si>
    <t>Inc. Cost</t>
  </si>
  <si>
    <t>Cum. Cost</t>
  </si>
  <si>
    <t>Running?</t>
  </si>
  <si>
    <t>70% chance of critical damage</t>
  </si>
  <si>
    <t>45% chance of critical damage</t>
  </si>
  <si>
    <t>55% chance of critical damage</t>
  </si>
  <si>
    <t>16</t>
  </si>
  <si>
    <t>steam, increased instability (+65%)</t>
  </si>
  <si>
    <t>Yes</t>
  </si>
  <si>
    <t>Interval</t>
  </si>
  <si>
    <t>Damage / sec * weight</t>
  </si>
  <si>
    <t>Damage / sec * slot</t>
  </si>
  <si>
    <t>Weight / Slot</t>
  </si>
  <si>
    <t>Dodging</t>
  </si>
  <si>
    <t>Crouching</t>
  </si>
  <si>
    <t>No cover</t>
  </si>
  <si>
    <t>Cover</t>
  </si>
  <si>
    <t>0 skill</t>
  </si>
  <si>
    <t>100 skill</t>
  </si>
  <si>
    <t>Range effect on to hit modifier table</t>
  </si>
  <si>
    <t>How much of slot is filled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</si>
</sst>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6">
    <font>
      <sz val="10"/>
      <name val="Arial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i/>
      <sz val="10"/>
      <name val="Arial"/>
      <family val="2"/>
    </font>
    <font>
      <b/>
      <sz val="10"/>
      <color indexed="6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4"/>
      <color indexed="60"/>
      <name val="Arial"/>
      <family val="2"/>
    </font>
    <font>
      <sz val="10"/>
      <color indexed="53"/>
      <name val="Arial"/>
      <family val="2"/>
    </font>
    <font>
      <sz val="10"/>
      <color indexed="60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10"/>
      <color indexed="48"/>
      <name val="Arial"/>
      <family val="2"/>
    </font>
    <font>
      <sz val="10"/>
      <color indexed="9"/>
      <name val="Arial"/>
      <family val="2"/>
    </font>
    <font>
      <b/>
      <sz val="10"/>
      <color indexed="62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2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9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/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0" borderId="0" xfId="0" applyFill="1"/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0" fillId="0" borderId="19" xfId="0" applyBorder="1"/>
    <xf numFmtId="0" fontId="0" fillId="0" borderId="17" xfId="0" applyBorder="1"/>
    <xf numFmtId="49" fontId="6" fillId="0" borderId="16" xfId="0" applyNumberFormat="1" applyFont="1" applyBorder="1"/>
    <xf numFmtId="49" fontId="6" fillId="0" borderId="25" xfId="0" applyNumberFormat="1" applyFont="1" applyBorder="1"/>
    <xf numFmtId="49" fontId="6" fillId="0" borderId="2" xfId="0" applyNumberFormat="1" applyFont="1" applyBorder="1"/>
    <xf numFmtId="49" fontId="6" fillId="0" borderId="3" xfId="0" applyNumberFormat="1" applyFont="1" applyBorder="1"/>
    <xf numFmtId="49" fontId="6" fillId="0" borderId="26" xfId="0" applyNumberFormat="1" applyFont="1" applyBorder="1"/>
    <xf numFmtId="49" fontId="6" fillId="0" borderId="4" xfId="0" applyNumberFormat="1" applyFont="1" applyBorder="1"/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21" xfId="0" applyBorder="1"/>
    <xf numFmtId="0" fontId="2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49" fontId="0" fillId="0" borderId="20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0" xfId="0" applyBorder="1"/>
    <xf numFmtId="49" fontId="8" fillId="0" borderId="0" xfId="0" applyNumberFormat="1" applyFont="1" applyFill="1" applyBorder="1" applyAlignment="1">
      <alignment horizontal="center" vertical="center" textRotation="90"/>
    </xf>
    <xf numFmtId="49" fontId="0" fillId="0" borderId="32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34" xfId="0" applyNumberFormat="1" applyBorder="1" applyAlignment="1">
      <alignment horizontal="center"/>
    </xf>
    <xf numFmtId="49" fontId="0" fillId="0" borderId="3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36" xfId="0" applyNumberFormat="1" applyBorder="1" applyAlignment="1">
      <alignment horizontal="center"/>
    </xf>
    <xf numFmtId="49" fontId="0" fillId="0" borderId="37" xfId="0" applyNumberFormat="1" applyBorder="1" applyAlignment="1">
      <alignment horizontal="center" vertical="center" wrapText="1"/>
    </xf>
    <xf numFmtId="49" fontId="0" fillId="0" borderId="25" xfId="0" applyNumberFormat="1" applyBorder="1" applyAlignment="1">
      <alignment horizontal="center" vertical="center" wrapText="1"/>
    </xf>
    <xf numFmtId="49" fontId="0" fillId="0" borderId="32" xfId="0" applyNumberFormat="1" applyBorder="1" applyAlignment="1">
      <alignment horizontal="center" vertical="center" wrapText="1"/>
    </xf>
    <xf numFmtId="0" fontId="9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21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40" xfId="0" applyNumberFormat="1" applyBorder="1" applyAlignment="1">
      <alignment horizontal="center"/>
    </xf>
    <xf numFmtId="49" fontId="0" fillId="0" borderId="41" xfId="0" applyNumberFormat="1" applyBorder="1" applyAlignment="1">
      <alignment horizontal="center"/>
    </xf>
    <xf numFmtId="49" fontId="0" fillId="0" borderId="42" xfId="0" applyNumberFormat="1" applyBorder="1" applyAlignment="1">
      <alignment horizontal="center"/>
    </xf>
    <xf numFmtId="49" fontId="0" fillId="0" borderId="43" xfId="0" applyNumberFormat="1" applyBorder="1" applyAlignment="1">
      <alignment horizontal="center"/>
    </xf>
    <xf numFmtId="49" fontId="3" fillId="0" borderId="44" xfId="0" applyNumberFormat="1" applyFont="1" applyBorder="1" applyAlignment="1">
      <alignment horizontal="left"/>
    </xf>
    <xf numFmtId="49" fontId="3" fillId="0" borderId="43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5" xfId="0" applyFont="1" applyFill="1" applyBorder="1" applyAlignment="1">
      <alignment horizontal="center"/>
    </xf>
    <xf numFmtId="49" fontId="0" fillId="0" borderId="44" xfId="0" applyNumberFormat="1" applyBorder="1" applyAlignment="1">
      <alignment horizontal="center"/>
    </xf>
    <xf numFmtId="0" fontId="0" fillId="0" borderId="26" xfId="0" applyBorder="1"/>
    <xf numFmtId="9" fontId="0" fillId="0" borderId="32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49" fontId="5" fillId="2" borderId="13" xfId="0" applyNumberFormat="1" applyFont="1" applyFill="1" applyBorder="1" applyAlignment="1">
      <alignment horizontal="center"/>
    </xf>
    <xf numFmtId="49" fontId="6" fillId="0" borderId="10" xfId="0" applyNumberFormat="1" applyFont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6" fillId="5" borderId="37" xfId="0" applyFont="1" applyFill="1" applyBorder="1" applyAlignment="1">
      <alignment horizontal="center"/>
    </xf>
    <xf numFmtId="0" fontId="6" fillId="5" borderId="46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2" xfId="0" applyFont="1" applyFill="1" applyBorder="1" applyAlignment="1">
      <alignment horizontal="center"/>
    </xf>
    <xf numFmtId="0" fontId="6" fillId="5" borderId="26" xfId="0" applyFont="1" applyFill="1" applyBorder="1" applyAlignment="1">
      <alignment horizontal="center"/>
    </xf>
    <xf numFmtId="0" fontId="4" fillId="3" borderId="2" xfId="0" applyFont="1" applyFill="1" applyBorder="1"/>
    <xf numFmtId="0" fontId="4" fillId="3" borderId="1" xfId="0" applyFont="1" applyFill="1" applyBorder="1"/>
    <xf numFmtId="0" fontId="4" fillId="3" borderId="3" xfId="0" applyFont="1" applyFill="1" applyBorder="1"/>
    <xf numFmtId="0" fontId="4" fillId="4" borderId="2" xfId="0" applyFont="1" applyFill="1" applyBorder="1"/>
    <xf numFmtId="0" fontId="4" fillId="4" borderId="1" xfId="0" applyFont="1" applyFill="1" applyBorder="1"/>
    <xf numFmtId="0" fontId="4" fillId="4" borderId="3" xfId="0" applyFont="1" applyFill="1" applyBorder="1"/>
    <xf numFmtId="0" fontId="4" fillId="5" borderId="2" xfId="0" applyFont="1" applyFill="1" applyBorder="1"/>
    <xf numFmtId="0" fontId="4" fillId="5" borderId="1" xfId="0" applyFont="1" applyFill="1" applyBorder="1"/>
    <xf numFmtId="0" fontId="4" fillId="5" borderId="37" xfId="0" applyFont="1" applyFill="1" applyBorder="1"/>
    <xf numFmtId="0" fontId="4" fillId="5" borderId="3" xfId="0" applyFont="1" applyFill="1" applyBorder="1"/>
    <xf numFmtId="0" fontId="4" fillId="5" borderId="32" xfId="0" applyFont="1" applyFill="1" applyBorder="1"/>
    <xf numFmtId="0" fontId="5" fillId="2" borderId="47" xfId="0" applyFont="1" applyFill="1" applyBorder="1" applyAlignment="1">
      <alignment horizontal="center"/>
    </xf>
    <xf numFmtId="0" fontId="5" fillId="2" borderId="48" xfId="0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/>
    <xf numFmtId="0" fontId="0" fillId="0" borderId="49" xfId="0" applyBorder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2" borderId="38" xfId="0" applyFont="1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0" borderId="9" xfId="0" applyFont="1" applyBorder="1"/>
    <xf numFmtId="0" fontId="1" fillId="0" borderId="40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28" xfId="0" applyFont="1" applyBorder="1"/>
    <xf numFmtId="0" fontId="13" fillId="2" borderId="30" xfId="0" applyFont="1" applyFill="1" applyBorder="1" applyAlignment="1">
      <alignment horizontal="center"/>
    </xf>
    <xf numFmtId="0" fontId="14" fillId="2" borderId="30" xfId="0" applyFont="1" applyFill="1" applyBorder="1" applyAlignment="1">
      <alignment horizontal="center"/>
    </xf>
    <xf numFmtId="0" fontId="15" fillId="2" borderId="30" xfId="0" applyFont="1" applyFill="1" applyBorder="1" applyAlignment="1">
      <alignment horizontal="center"/>
    </xf>
    <xf numFmtId="0" fontId="16" fillId="2" borderId="28" xfId="0" applyFont="1" applyFill="1" applyBorder="1" applyAlignment="1">
      <alignment horizontal="center"/>
    </xf>
    <xf numFmtId="0" fontId="1" fillId="0" borderId="27" xfId="0" applyFont="1" applyBorder="1"/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 textRotation="90"/>
    </xf>
    <xf numFmtId="0" fontId="10" fillId="0" borderId="0" xfId="0" applyFont="1" applyFill="1" applyBorder="1" applyAlignment="1">
      <alignment horizontal="left"/>
    </xf>
    <xf numFmtId="0" fontId="4" fillId="3" borderId="37" xfId="0" applyFont="1" applyFill="1" applyBorder="1"/>
    <xf numFmtId="0" fontId="6" fillId="3" borderId="37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0" fillId="0" borderId="52" xfId="0" applyNumberForma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0" fillId="0" borderId="53" xfId="0" applyNumberFormat="1" applyBorder="1" applyAlignment="1">
      <alignment horizontal="center"/>
    </xf>
    <xf numFmtId="49" fontId="0" fillId="0" borderId="50" xfId="0" applyNumberFormat="1" applyBorder="1" applyAlignment="1">
      <alignment horizontal="center"/>
    </xf>
    <xf numFmtId="49" fontId="6" fillId="0" borderId="52" xfId="0" applyNumberFormat="1" applyFont="1" applyBorder="1" applyAlignment="1">
      <alignment horizontal="center"/>
    </xf>
    <xf numFmtId="49" fontId="0" fillId="0" borderId="52" xfId="0" applyNumberFormat="1" applyFill="1" applyBorder="1" applyAlignment="1">
      <alignment horizontal="center"/>
    </xf>
    <xf numFmtId="0" fontId="5" fillId="2" borderId="54" xfId="0" applyFont="1" applyFill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5" fillId="2" borderId="55" xfId="0" applyFont="1" applyFill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49" fontId="0" fillId="0" borderId="56" xfId="0" applyNumberFormat="1" applyBorder="1" applyAlignment="1">
      <alignment horizontal="center"/>
    </xf>
    <xf numFmtId="49" fontId="0" fillId="0" borderId="57" xfId="0" applyNumberFormat="1" applyBorder="1" applyAlignment="1">
      <alignment horizontal="center"/>
    </xf>
    <xf numFmtId="49" fontId="0" fillId="0" borderId="58" xfId="0" applyNumberFormat="1" applyBorder="1" applyAlignment="1">
      <alignment horizontal="center"/>
    </xf>
    <xf numFmtId="0" fontId="5" fillId="2" borderId="37" xfId="0" applyFont="1" applyFill="1" applyBorder="1" applyAlignment="1">
      <alignment horizontal="center"/>
    </xf>
    <xf numFmtId="0" fontId="5" fillId="2" borderId="46" xfId="0" applyFont="1" applyFill="1" applyBorder="1" applyAlignment="1">
      <alignment horizontal="center"/>
    </xf>
    <xf numFmtId="0" fontId="5" fillId="2" borderId="59" xfId="0" applyFont="1" applyFill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5" fontId="0" fillId="0" borderId="56" xfId="0" applyNumberFormat="1" applyBorder="1" applyAlignment="1">
      <alignment horizontal="center"/>
    </xf>
    <xf numFmtId="165" fontId="0" fillId="0" borderId="57" xfId="0" applyNumberFormat="1" applyBorder="1" applyAlignment="1">
      <alignment horizontal="center"/>
    </xf>
    <xf numFmtId="165" fontId="0" fillId="0" borderId="58" xfId="0" applyNumberFormat="1" applyBorder="1" applyAlignment="1">
      <alignment horizontal="center"/>
    </xf>
    <xf numFmtId="2" fontId="0" fillId="0" borderId="36" xfId="0" applyNumberFormat="1" applyBorder="1" applyAlignment="1">
      <alignment horizontal="center"/>
    </xf>
    <xf numFmtId="2" fontId="0" fillId="0" borderId="34" xfId="0" applyNumberFormat="1" applyBorder="1" applyAlignment="1">
      <alignment horizontal="center"/>
    </xf>
    <xf numFmtId="2" fontId="0" fillId="0" borderId="35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60" xfId="0" applyFont="1" applyBorder="1" applyAlignment="1">
      <alignment horizontal="center"/>
    </xf>
    <xf numFmtId="49" fontId="6" fillId="0" borderId="46" xfId="0" applyNumberFormat="1" applyFont="1" applyBorder="1" applyAlignment="1">
      <alignment horizontal="center"/>
    </xf>
    <xf numFmtId="0" fontId="0" fillId="0" borderId="61" xfId="0" applyBorder="1" applyAlignment="1">
      <alignment horizontal="center"/>
    </xf>
    <xf numFmtId="0" fontId="19" fillId="2" borderId="30" xfId="0" applyFont="1" applyFill="1" applyBorder="1" applyAlignment="1">
      <alignment horizontal="center"/>
    </xf>
    <xf numFmtId="49" fontId="2" fillId="0" borderId="41" xfId="0" applyNumberFormat="1" applyFont="1" applyBorder="1" applyAlignment="1">
      <alignment horizontal="center"/>
    </xf>
    <xf numFmtId="49" fontId="2" fillId="0" borderId="42" xfId="0" applyNumberFormat="1" applyFont="1" applyBorder="1" applyAlignment="1">
      <alignment horizontal="center"/>
    </xf>
    <xf numFmtId="49" fontId="2" fillId="0" borderId="43" xfId="0" applyNumberFormat="1" applyFont="1" applyBorder="1" applyAlignment="1">
      <alignment horizontal="center"/>
    </xf>
    <xf numFmtId="0" fontId="5" fillId="2" borderId="17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0" fillId="0" borderId="59" xfId="0" applyBorder="1"/>
    <xf numFmtId="0" fontId="0" fillId="0" borderId="51" xfId="0" applyBorder="1"/>
    <xf numFmtId="0" fontId="22" fillId="0" borderId="0" xfId="0" applyFont="1"/>
    <xf numFmtId="0" fontId="4" fillId="8" borderId="36" xfId="0" applyFont="1" applyFill="1" applyBorder="1"/>
    <xf numFmtId="0" fontId="4" fillId="8" borderId="34" xfId="0" applyFont="1" applyFill="1" applyBorder="1"/>
    <xf numFmtId="0" fontId="4" fillId="8" borderId="35" xfId="0" applyFont="1" applyFill="1" applyBorder="1"/>
    <xf numFmtId="0" fontId="4" fillId="9" borderId="36" xfId="0" applyFont="1" applyFill="1" applyBorder="1"/>
    <xf numFmtId="0" fontId="4" fillId="9" borderId="34" xfId="0" applyFont="1" applyFill="1" applyBorder="1"/>
    <xf numFmtId="0" fontId="4" fillId="9" borderId="35" xfId="0" applyFont="1" applyFill="1" applyBorder="1"/>
    <xf numFmtId="0" fontId="0" fillId="10" borderId="2" xfId="0" applyFill="1" applyBorder="1" applyAlignment="1">
      <alignment horizontal="center"/>
    </xf>
    <xf numFmtId="49" fontId="0" fillId="10" borderId="2" xfId="0" applyNumberFormat="1" applyFill="1" applyBorder="1" applyAlignment="1">
      <alignment horizontal="center"/>
    </xf>
    <xf numFmtId="0" fontId="7" fillId="10" borderId="2" xfId="0" applyFont="1" applyFill="1" applyBorder="1" applyAlignment="1">
      <alignment horizontal="center"/>
    </xf>
    <xf numFmtId="0" fontId="0" fillId="10" borderId="5" xfId="0" applyFill="1" applyBorder="1" applyAlignment="1">
      <alignment horizontal="left"/>
    </xf>
    <xf numFmtId="0" fontId="0" fillId="10" borderId="1" xfId="0" applyFill="1" applyBorder="1" applyAlignment="1">
      <alignment horizontal="center"/>
    </xf>
    <xf numFmtId="49" fontId="0" fillId="10" borderId="1" xfId="0" applyNumberForma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0" fillId="10" borderId="7" xfId="0" applyFill="1" applyBorder="1" applyAlignment="1">
      <alignment horizontal="left"/>
    </xf>
    <xf numFmtId="0" fontId="0" fillId="10" borderId="3" xfId="0" applyFill="1" applyBorder="1" applyAlignment="1">
      <alignment horizontal="center"/>
    </xf>
    <xf numFmtId="49" fontId="0" fillId="10" borderId="3" xfId="0" applyNumberForma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0" fontId="0" fillId="10" borderId="6" xfId="0" applyFill="1" applyBorder="1" applyAlignment="1">
      <alignment horizontal="left"/>
    </xf>
    <xf numFmtId="0" fontId="0" fillId="6" borderId="2" xfId="0" applyFill="1" applyBorder="1" applyAlignment="1">
      <alignment horizontal="center"/>
    </xf>
    <xf numFmtId="49" fontId="0" fillId="6" borderId="2" xfId="0" applyNumberForma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0" fillId="6" borderId="5" xfId="0" applyFill="1" applyBorder="1" applyAlignment="1">
      <alignment horizontal="left"/>
    </xf>
    <xf numFmtId="0" fontId="0" fillId="6" borderId="1" xfId="0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0" fillId="6" borderId="7" xfId="0" applyFill="1" applyBorder="1" applyAlignment="1">
      <alignment horizontal="left"/>
    </xf>
    <xf numFmtId="0" fontId="0" fillId="6" borderId="3" xfId="0" applyFill="1" applyBorder="1" applyAlignment="1">
      <alignment horizontal="center"/>
    </xf>
    <xf numFmtId="49" fontId="0" fillId="6" borderId="3" xfId="0" applyNumberForma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0" fillId="6" borderId="6" xfId="0" applyFill="1" applyBorder="1" applyAlignment="1">
      <alignment horizontal="left"/>
    </xf>
    <xf numFmtId="0" fontId="4" fillId="11" borderId="36" xfId="0" applyFont="1" applyFill="1" applyBorder="1"/>
    <xf numFmtId="0" fontId="4" fillId="11" borderId="34" xfId="0" applyFont="1" applyFill="1" applyBorder="1"/>
    <xf numFmtId="0" fontId="4" fillId="11" borderId="35" xfId="0" applyFont="1" applyFill="1" applyBorder="1"/>
    <xf numFmtId="0" fontId="4" fillId="12" borderId="36" xfId="0" applyFont="1" applyFill="1" applyBorder="1"/>
    <xf numFmtId="0" fontId="4" fillId="12" borderId="34" xfId="0" applyFont="1" applyFill="1" applyBorder="1"/>
    <xf numFmtId="0" fontId="4" fillId="12" borderId="35" xfId="0" applyFont="1" applyFill="1" applyBorder="1"/>
    <xf numFmtId="0" fontId="0" fillId="13" borderId="2" xfId="0" applyFill="1" applyBorder="1" applyAlignment="1">
      <alignment horizontal="center"/>
    </xf>
    <xf numFmtId="49" fontId="0" fillId="13" borderId="2" xfId="0" applyNumberFormat="1" applyFill="1" applyBorder="1" applyAlignment="1">
      <alignment horizontal="center"/>
    </xf>
    <xf numFmtId="0" fontId="7" fillId="13" borderId="2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49" fontId="0" fillId="13" borderId="1" xfId="0" applyNumberForma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49" fontId="0" fillId="13" borderId="3" xfId="0" applyNumberFormat="1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0" fontId="0" fillId="13" borderId="6" xfId="0" applyFill="1" applyBorder="1" applyAlignment="1">
      <alignment horizontal="left"/>
    </xf>
    <xf numFmtId="0" fontId="0" fillId="14" borderId="2" xfId="0" applyFill="1" applyBorder="1" applyAlignment="1">
      <alignment horizontal="center"/>
    </xf>
    <xf numFmtId="49" fontId="0" fillId="14" borderId="2" xfId="0" applyNumberFormat="1" applyFill="1" applyBorder="1" applyAlignment="1">
      <alignment horizontal="center"/>
    </xf>
    <xf numFmtId="0" fontId="7" fillId="14" borderId="2" xfId="0" applyFont="1" applyFill="1" applyBorder="1" applyAlignment="1">
      <alignment horizontal="center"/>
    </xf>
    <xf numFmtId="0" fontId="0" fillId="14" borderId="5" xfId="0" applyFill="1" applyBorder="1" applyAlignment="1">
      <alignment horizontal="left"/>
    </xf>
    <xf numFmtId="0" fontId="0" fillId="14" borderId="1" xfId="0" applyFill="1" applyBorder="1" applyAlignment="1">
      <alignment horizontal="center"/>
    </xf>
    <xf numFmtId="49" fontId="0" fillId="14" borderId="1" xfId="0" applyNumberFormat="1" applyFill="1" applyBorder="1" applyAlignment="1">
      <alignment horizontal="center"/>
    </xf>
    <xf numFmtId="0" fontId="7" fillId="14" borderId="1" xfId="0" applyFont="1" applyFill="1" applyBorder="1" applyAlignment="1">
      <alignment horizontal="center"/>
    </xf>
    <xf numFmtId="0" fontId="0" fillId="14" borderId="7" xfId="0" applyFill="1" applyBorder="1" applyAlignment="1">
      <alignment horizontal="left"/>
    </xf>
    <xf numFmtId="0" fontId="0" fillId="14" borderId="3" xfId="0" applyFill="1" applyBorder="1" applyAlignment="1">
      <alignment horizontal="center"/>
    </xf>
    <xf numFmtId="49" fontId="0" fillId="14" borderId="3" xfId="0" applyNumberFormat="1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4" borderId="6" xfId="0" applyFill="1" applyBorder="1" applyAlignment="1">
      <alignment horizontal="left"/>
    </xf>
    <xf numFmtId="0" fontId="4" fillId="15" borderId="36" xfId="0" applyFont="1" applyFill="1" applyBorder="1"/>
    <xf numFmtId="49" fontId="0" fillId="13" borderId="5" xfId="0" applyNumberFormat="1" applyFill="1" applyBorder="1" applyAlignment="1">
      <alignment horizontal="left"/>
    </xf>
    <xf numFmtId="49" fontId="0" fillId="13" borderId="7" xfId="0" applyNumberFormat="1" applyFill="1" applyBorder="1" applyAlignment="1">
      <alignment horizontal="left"/>
    </xf>
    <xf numFmtId="0" fontId="4" fillId="15" borderId="72" xfId="0" applyFont="1" applyFill="1" applyBorder="1"/>
    <xf numFmtId="0" fontId="4" fillId="15" borderId="61" xfId="0" applyFont="1" applyFill="1" applyBorder="1"/>
    <xf numFmtId="0" fontId="0" fillId="16" borderId="2" xfId="0" applyFill="1" applyBorder="1" applyAlignment="1">
      <alignment horizontal="center"/>
    </xf>
    <xf numFmtId="49" fontId="0" fillId="16" borderId="2" xfId="0" applyNumberFormat="1" applyFill="1" applyBorder="1" applyAlignment="1">
      <alignment horizontal="center"/>
    </xf>
    <xf numFmtId="0" fontId="7" fillId="16" borderId="2" xfId="0" applyFont="1" applyFill="1" applyBorder="1" applyAlignment="1">
      <alignment horizontal="center"/>
    </xf>
    <xf numFmtId="0" fontId="0" fillId="16" borderId="5" xfId="0" applyFill="1" applyBorder="1" applyAlignment="1">
      <alignment horizontal="left"/>
    </xf>
    <xf numFmtId="0" fontId="0" fillId="16" borderId="32" xfId="0" applyFill="1" applyBorder="1" applyAlignment="1">
      <alignment horizontal="center"/>
    </xf>
    <xf numFmtId="49" fontId="0" fillId="16" borderId="32" xfId="0" applyNumberFormat="1" applyFill="1" applyBorder="1" applyAlignment="1">
      <alignment horizontal="center"/>
    </xf>
    <xf numFmtId="0" fontId="7" fillId="16" borderId="32" xfId="0" applyFont="1" applyFill="1" applyBorder="1" applyAlignment="1">
      <alignment horizontal="center"/>
    </xf>
    <xf numFmtId="0" fontId="0" fillId="16" borderId="50" xfId="0" applyFill="1" applyBorder="1" applyAlignment="1">
      <alignment horizontal="left"/>
    </xf>
    <xf numFmtId="0" fontId="0" fillId="16" borderId="37" xfId="0" applyFill="1" applyBorder="1" applyAlignment="1">
      <alignment horizontal="center"/>
    </xf>
    <xf numFmtId="49" fontId="0" fillId="16" borderId="37" xfId="0" applyNumberFormat="1" applyFill="1" applyBorder="1" applyAlignment="1">
      <alignment horizontal="center"/>
    </xf>
    <xf numFmtId="0" fontId="7" fillId="16" borderId="37" xfId="0" applyFont="1" applyFill="1" applyBorder="1" applyAlignment="1">
      <alignment horizontal="center"/>
    </xf>
    <xf numFmtId="0" fontId="0" fillId="16" borderId="71" xfId="0" applyFill="1" applyBorder="1" applyAlignment="1">
      <alignment horizontal="left"/>
    </xf>
    <xf numFmtId="49" fontId="0" fillId="0" borderId="0" xfId="0" applyNumberFormat="1"/>
    <xf numFmtId="0" fontId="6" fillId="10" borderId="1" xfId="0" applyNumberFormat="1" applyFont="1" applyFill="1" applyBorder="1" applyAlignment="1">
      <alignment horizontal="center"/>
    </xf>
    <xf numFmtId="1" fontId="0" fillId="10" borderId="2" xfId="0" applyNumberFormat="1" applyFill="1" applyBorder="1" applyAlignment="1">
      <alignment horizontal="center"/>
    </xf>
    <xf numFmtId="1" fontId="0" fillId="10" borderId="1" xfId="0" applyNumberFormat="1" applyFill="1" applyBorder="1" applyAlignment="1">
      <alignment horizontal="center"/>
    </xf>
    <xf numFmtId="1" fontId="0" fillId="10" borderId="3" xfId="0" applyNumberFormat="1" applyFill="1" applyBorder="1" applyAlignment="1">
      <alignment horizontal="center"/>
    </xf>
    <xf numFmtId="1" fontId="0" fillId="6" borderId="2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0" fillId="14" borderId="2" xfId="0" applyNumberFormat="1" applyFill="1" applyBorder="1" applyAlignment="1">
      <alignment horizontal="center"/>
    </xf>
    <xf numFmtId="1" fontId="0" fillId="14" borderId="1" xfId="0" applyNumberFormat="1" applyFill="1" applyBorder="1" applyAlignment="1">
      <alignment horizontal="center"/>
    </xf>
    <xf numFmtId="1" fontId="0" fillId="14" borderId="3" xfId="0" applyNumberFormat="1" applyFill="1" applyBorder="1" applyAlignment="1">
      <alignment horizontal="center"/>
    </xf>
    <xf numFmtId="1" fontId="0" fillId="13" borderId="2" xfId="0" applyNumberFormat="1" applyFill="1" applyBorder="1" applyAlignment="1">
      <alignment horizontal="center"/>
    </xf>
    <xf numFmtId="1" fontId="0" fillId="13" borderId="1" xfId="0" applyNumberFormat="1" applyFill="1" applyBorder="1" applyAlignment="1">
      <alignment horizontal="center"/>
    </xf>
    <xf numFmtId="1" fontId="0" fillId="13" borderId="3" xfId="0" applyNumberFormat="1" applyFill="1" applyBorder="1" applyAlignment="1">
      <alignment horizontal="center"/>
    </xf>
    <xf numFmtId="1" fontId="0" fillId="16" borderId="2" xfId="0" applyNumberFormat="1" applyFill="1" applyBorder="1" applyAlignment="1">
      <alignment horizontal="center"/>
    </xf>
    <xf numFmtId="1" fontId="0" fillId="16" borderId="32" xfId="0" applyNumberFormat="1" applyFill="1" applyBorder="1" applyAlignment="1">
      <alignment horizontal="center"/>
    </xf>
    <xf numFmtId="1" fontId="0" fillId="16" borderId="37" xfId="0" applyNumberFormat="1" applyFill="1" applyBorder="1" applyAlignment="1">
      <alignment horizontal="center"/>
    </xf>
    <xf numFmtId="165" fontId="6" fillId="10" borderId="22" xfId="0" applyNumberFormat="1" applyFont="1" applyFill="1" applyBorder="1" applyAlignment="1">
      <alignment horizontal="center"/>
    </xf>
    <xf numFmtId="165" fontId="0" fillId="10" borderId="24" xfId="0" applyNumberFormat="1" applyFill="1" applyBorder="1" applyAlignment="1">
      <alignment horizontal="center"/>
    </xf>
    <xf numFmtId="165" fontId="0" fillId="10" borderId="23" xfId="0" applyNumberFormat="1" applyFill="1" applyBorder="1" applyAlignment="1">
      <alignment horizontal="center"/>
    </xf>
    <xf numFmtId="165" fontId="0" fillId="6" borderId="22" xfId="0" applyNumberFormat="1" applyFill="1" applyBorder="1" applyAlignment="1">
      <alignment horizontal="center"/>
    </xf>
    <xf numFmtId="165" fontId="0" fillId="6" borderId="24" xfId="0" applyNumberFormat="1" applyFill="1" applyBorder="1" applyAlignment="1">
      <alignment horizontal="center"/>
    </xf>
    <xf numFmtId="165" fontId="0" fillId="6" borderId="23" xfId="0" applyNumberFormat="1" applyFill="1" applyBorder="1" applyAlignment="1">
      <alignment horizontal="center"/>
    </xf>
    <xf numFmtId="165" fontId="0" fillId="14" borderId="22" xfId="0" applyNumberFormat="1" applyFill="1" applyBorder="1" applyAlignment="1">
      <alignment horizontal="center"/>
    </xf>
    <xf numFmtId="165" fontId="0" fillId="14" borderId="24" xfId="0" applyNumberFormat="1" applyFill="1" applyBorder="1" applyAlignment="1">
      <alignment horizontal="center"/>
    </xf>
    <xf numFmtId="165" fontId="0" fillId="14" borderId="23" xfId="0" applyNumberFormat="1" applyFill="1" applyBorder="1" applyAlignment="1">
      <alignment horizontal="center"/>
    </xf>
    <xf numFmtId="165" fontId="0" fillId="13" borderId="22" xfId="0" applyNumberFormat="1" applyFill="1" applyBorder="1" applyAlignment="1">
      <alignment horizontal="center"/>
    </xf>
    <xf numFmtId="165" fontId="0" fillId="13" borderId="24" xfId="0" applyNumberFormat="1" applyFill="1" applyBorder="1" applyAlignment="1">
      <alignment horizontal="center"/>
    </xf>
    <xf numFmtId="165" fontId="0" fillId="13" borderId="23" xfId="0" applyNumberFormat="1" applyFill="1" applyBorder="1" applyAlignment="1">
      <alignment horizontal="center"/>
    </xf>
    <xf numFmtId="165" fontId="0" fillId="16" borderId="22" xfId="0" applyNumberFormat="1" applyFill="1" applyBorder="1" applyAlignment="1">
      <alignment horizontal="center"/>
    </xf>
    <xf numFmtId="165" fontId="0" fillId="16" borderId="51" xfId="0" applyNumberFormat="1" applyFill="1" applyBorder="1" applyAlignment="1">
      <alignment horizontal="center"/>
    </xf>
    <xf numFmtId="165" fontId="0" fillId="16" borderId="59" xfId="0" applyNumberFormat="1" applyFill="1" applyBorder="1" applyAlignment="1">
      <alignment horizontal="center"/>
    </xf>
    <xf numFmtId="0" fontId="5" fillId="2" borderId="39" xfId="0" applyFont="1" applyFill="1" applyBorder="1" applyAlignment="1">
      <alignment horizontal="center" vertical="top"/>
    </xf>
    <xf numFmtId="0" fontId="5" fillId="2" borderId="73" xfId="0" applyFont="1" applyFill="1" applyBorder="1" applyAlignment="1">
      <alignment horizontal="center" vertical="top"/>
    </xf>
    <xf numFmtId="0" fontId="5" fillId="2" borderId="52" xfId="0" applyFont="1" applyFill="1" applyBorder="1" applyAlignment="1">
      <alignment horizontal="center" vertical="top"/>
    </xf>
    <xf numFmtId="0" fontId="5" fillId="2" borderId="53" xfId="0" applyFont="1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5" fillId="2" borderId="0" xfId="0" applyFont="1" applyFill="1" applyBorder="1" applyAlignment="1">
      <alignment horizontal="center" vertical="top"/>
    </xf>
    <xf numFmtId="0" fontId="0" fillId="10" borderId="22" xfId="0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14" borderId="22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23" xfId="0" applyFill="1" applyBorder="1" applyAlignment="1">
      <alignment horizontal="center"/>
    </xf>
    <xf numFmtId="0" fontId="0" fillId="13" borderId="22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16" borderId="22" xfId="0" applyFill="1" applyBorder="1" applyAlignment="1">
      <alignment horizontal="center"/>
    </xf>
    <xf numFmtId="0" fontId="0" fillId="16" borderId="51" xfId="0" applyFill="1" applyBorder="1" applyAlignment="1">
      <alignment horizontal="center"/>
    </xf>
    <xf numFmtId="0" fontId="0" fillId="16" borderId="59" xfId="0" applyFill="1" applyBorder="1" applyAlignment="1">
      <alignment horizontal="center"/>
    </xf>
    <xf numFmtId="1" fontId="0" fillId="10" borderId="5" xfId="0" applyNumberFormat="1" applyFill="1" applyBorder="1" applyAlignment="1">
      <alignment horizontal="center"/>
    </xf>
    <xf numFmtId="1" fontId="21" fillId="10" borderId="56" xfId="0" applyNumberFormat="1" applyFont="1" applyFill="1" applyBorder="1" applyAlignment="1">
      <alignment horizontal="center"/>
    </xf>
    <xf numFmtId="1" fontId="0" fillId="10" borderId="7" xfId="0" applyNumberFormat="1" applyFill="1" applyBorder="1" applyAlignment="1">
      <alignment horizontal="center"/>
    </xf>
    <xf numFmtId="1" fontId="21" fillId="10" borderId="57" xfId="0" applyNumberFormat="1" applyFont="1" applyFill="1" applyBorder="1" applyAlignment="1">
      <alignment horizontal="center"/>
    </xf>
    <xf numFmtId="1" fontId="0" fillId="10" borderId="6" xfId="0" applyNumberFormat="1" applyFill="1" applyBorder="1" applyAlignment="1">
      <alignment horizontal="center"/>
    </xf>
    <xf numFmtId="1" fontId="21" fillId="10" borderId="58" xfId="0" applyNumberFormat="1" applyFont="1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1" fontId="21" fillId="6" borderId="5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1" fillId="6" borderId="57" xfId="0" applyNumberFormat="1" applyFont="1" applyFill="1" applyBorder="1" applyAlignment="1">
      <alignment horizontal="center"/>
    </xf>
    <xf numFmtId="1" fontId="0" fillId="6" borderId="6" xfId="0" applyNumberFormat="1" applyFill="1" applyBorder="1" applyAlignment="1">
      <alignment horizontal="center"/>
    </xf>
    <xf numFmtId="1" fontId="21" fillId="6" borderId="58" xfId="0" applyNumberFormat="1" applyFont="1" applyFill="1" applyBorder="1" applyAlignment="1">
      <alignment horizontal="center"/>
    </xf>
    <xf numFmtId="1" fontId="0" fillId="14" borderId="5" xfId="0" applyNumberFormat="1" applyFill="1" applyBorder="1" applyAlignment="1">
      <alignment horizontal="center"/>
    </xf>
    <xf numFmtId="1" fontId="21" fillId="14" borderId="56" xfId="0" applyNumberFormat="1" applyFont="1" applyFill="1" applyBorder="1" applyAlignment="1">
      <alignment horizontal="center"/>
    </xf>
    <xf numFmtId="1" fontId="0" fillId="14" borderId="7" xfId="0" applyNumberFormat="1" applyFill="1" applyBorder="1" applyAlignment="1">
      <alignment horizontal="center"/>
    </xf>
    <xf numFmtId="1" fontId="21" fillId="14" borderId="57" xfId="0" applyNumberFormat="1" applyFont="1" applyFill="1" applyBorder="1" applyAlignment="1">
      <alignment horizontal="center"/>
    </xf>
    <xf numFmtId="1" fontId="0" fillId="14" borderId="6" xfId="0" applyNumberFormat="1" applyFill="1" applyBorder="1" applyAlignment="1">
      <alignment horizontal="center"/>
    </xf>
    <xf numFmtId="1" fontId="21" fillId="14" borderId="58" xfId="0" applyNumberFormat="1" applyFont="1" applyFill="1" applyBorder="1" applyAlignment="1">
      <alignment horizontal="center"/>
    </xf>
    <xf numFmtId="1" fontId="0" fillId="13" borderId="5" xfId="0" applyNumberFormat="1" applyFill="1" applyBorder="1" applyAlignment="1">
      <alignment horizontal="center"/>
    </xf>
    <xf numFmtId="1" fontId="21" fillId="13" borderId="56" xfId="0" applyNumberFormat="1" applyFont="1" applyFill="1" applyBorder="1" applyAlignment="1">
      <alignment horizontal="center"/>
    </xf>
    <xf numFmtId="1" fontId="0" fillId="13" borderId="7" xfId="0" applyNumberFormat="1" applyFill="1" applyBorder="1" applyAlignment="1">
      <alignment horizontal="center"/>
    </xf>
    <xf numFmtId="1" fontId="21" fillId="13" borderId="57" xfId="0" applyNumberFormat="1" applyFont="1" applyFill="1" applyBorder="1" applyAlignment="1">
      <alignment horizontal="center"/>
    </xf>
    <xf numFmtId="1" fontId="0" fillId="13" borderId="6" xfId="0" applyNumberFormat="1" applyFill="1" applyBorder="1" applyAlignment="1">
      <alignment horizontal="center"/>
    </xf>
    <xf numFmtId="1" fontId="21" fillId="13" borderId="58" xfId="0" applyNumberFormat="1" applyFont="1" applyFill="1" applyBorder="1" applyAlignment="1">
      <alignment horizontal="center"/>
    </xf>
    <xf numFmtId="1" fontId="0" fillId="16" borderId="5" xfId="0" applyNumberFormat="1" applyFill="1" applyBorder="1" applyAlignment="1">
      <alignment horizontal="center"/>
    </xf>
    <xf numFmtId="2" fontId="0" fillId="16" borderId="56" xfId="0" applyNumberFormat="1" applyFill="1" applyBorder="1" applyAlignment="1">
      <alignment horizontal="center"/>
    </xf>
    <xf numFmtId="1" fontId="0" fillId="16" borderId="50" xfId="0" applyNumberFormat="1" applyFill="1" applyBorder="1" applyAlignment="1">
      <alignment horizontal="center"/>
    </xf>
    <xf numFmtId="2" fontId="0" fillId="16" borderId="74" xfId="0" applyNumberFormat="1" applyFill="1" applyBorder="1" applyAlignment="1">
      <alignment horizontal="center"/>
    </xf>
    <xf numFmtId="1" fontId="0" fillId="16" borderId="71" xfId="0" applyNumberFormat="1" applyFill="1" applyBorder="1" applyAlignment="1">
      <alignment horizontal="center"/>
    </xf>
    <xf numFmtId="2" fontId="0" fillId="16" borderId="75" xfId="0" applyNumberFormat="1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22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50" xfId="0" applyFill="1" applyBorder="1" applyAlignment="1">
      <alignment horizontal="center"/>
    </xf>
    <xf numFmtId="0" fontId="0" fillId="16" borderId="71" xfId="0" applyFill="1" applyBorder="1" applyAlignment="1">
      <alignment horizontal="center"/>
    </xf>
    <xf numFmtId="0" fontId="5" fillId="2" borderId="69" xfId="0" applyFont="1" applyFill="1" applyBorder="1" applyAlignment="1">
      <alignment horizontal="center" vertical="top"/>
    </xf>
    <xf numFmtId="9" fontId="2" fillId="10" borderId="2" xfId="0" applyNumberFormat="1" applyFont="1" applyFill="1" applyBorder="1" applyAlignment="1">
      <alignment horizontal="center"/>
    </xf>
    <xf numFmtId="9" fontId="2" fillId="10" borderId="1" xfId="0" applyNumberFormat="1" applyFont="1" applyFill="1" applyBorder="1" applyAlignment="1">
      <alignment horizontal="center"/>
    </xf>
    <xf numFmtId="9" fontId="0" fillId="10" borderId="1" xfId="0" applyNumberFormat="1" applyFill="1" applyBorder="1" applyAlignment="1">
      <alignment horizontal="center"/>
    </xf>
    <xf numFmtId="9" fontId="3" fillId="10" borderId="1" xfId="0" applyNumberFormat="1" applyFont="1" applyFill="1" applyBorder="1" applyAlignment="1">
      <alignment horizontal="center"/>
    </xf>
    <xf numFmtId="9" fontId="2" fillId="10" borderId="3" xfId="0" applyNumberFormat="1" applyFont="1" applyFill="1" applyBorder="1" applyAlignment="1">
      <alignment horizontal="center"/>
    </xf>
    <xf numFmtId="9" fontId="3" fillId="6" borderId="2" xfId="0" applyNumberFormat="1" applyFont="1" applyFill="1" applyBorder="1" applyAlignment="1">
      <alignment horizontal="center"/>
    </xf>
    <xf numFmtId="9" fontId="6" fillId="6" borderId="1" xfId="0" applyNumberFormat="1" applyFont="1" applyFill="1" applyBorder="1" applyAlignment="1">
      <alignment horizontal="center"/>
    </xf>
    <xf numFmtId="9" fontId="0" fillId="6" borderId="1" xfId="0" applyNumberFormat="1" applyFill="1" applyBorder="1" applyAlignment="1">
      <alignment horizontal="center"/>
    </xf>
    <xf numFmtId="9" fontId="2" fillId="6" borderId="1" xfId="0" applyNumberFormat="1" applyFont="1" applyFill="1" applyBorder="1" applyAlignment="1">
      <alignment horizontal="center"/>
    </xf>
    <xf numFmtId="9" fontId="3" fillId="6" borderId="1" xfId="0" applyNumberFormat="1" applyFont="1" applyFill="1" applyBorder="1" applyAlignment="1">
      <alignment horizontal="center"/>
    </xf>
    <xf numFmtId="9" fontId="2" fillId="6" borderId="3" xfId="0" applyNumberFormat="1" applyFont="1" applyFill="1" applyBorder="1" applyAlignment="1">
      <alignment horizontal="center"/>
    </xf>
    <xf numFmtId="9" fontId="6" fillId="14" borderId="2" xfId="0" applyNumberFormat="1" applyFont="1" applyFill="1" applyBorder="1" applyAlignment="1">
      <alignment horizontal="center"/>
    </xf>
    <xf numFmtId="9" fontId="6" fillId="14" borderId="1" xfId="0" applyNumberFormat="1" applyFont="1" applyFill="1" applyBorder="1" applyAlignment="1">
      <alignment horizontal="center"/>
    </xf>
    <xf numFmtId="9" fontId="2" fillId="14" borderId="1" xfId="0" applyNumberFormat="1" applyFont="1" applyFill="1" applyBorder="1" applyAlignment="1">
      <alignment horizontal="center"/>
    </xf>
    <xf numFmtId="9" fontId="6" fillId="14" borderId="3" xfId="0" applyNumberFormat="1" applyFont="1" applyFill="1" applyBorder="1" applyAlignment="1">
      <alignment horizontal="center"/>
    </xf>
    <xf numFmtId="9" fontId="6" fillId="13" borderId="2" xfId="0" applyNumberFormat="1" applyFont="1" applyFill="1" applyBorder="1" applyAlignment="1">
      <alignment horizontal="center"/>
    </xf>
    <xf numFmtId="9" fontId="0" fillId="13" borderId="1" xfId="0" applyNumberFormat="1" applyFill="1" applyBorder="1" applyAlignment="1">
      <alignment horizontal="center"/>
    </xf>
    <xf numFmtId="9" fontId="2" fillId="13" borderId="3" xfId="0" applyNumberFormat="1" applyFont="1" applyFill="1" applyBorder="1" applyAlignment="1">
      <alignment horizontal="center"/>
    </xf>
    <xf numFmtId="9" fontId="3" fillId="16" borderId="2" xfId="0" applyNumberFormat="1" applyFont="1" applyFill="1" applyBorder="1" applyAlignment="1">
      <alignment horizontal="center"/>
    </xf>
    <xf numFmtId="9" fontId="0" fillId="16" borderId="37" xfId="0" applyNumberFormat="1" applyFill="1" applyBorder="1" applyAlignment="1">
      <alignment horizontal="center"/>
    </xf>
    <xf numFmtId="0" fontId="5" fillId="2" borderId="53" xfId="0" applyFont="1" applyFill="1" applyBorder="1" applyAlignment="1">
      <alignment horizontal="center" vertical="top" wrapText="1"/>
    </xf>
    <xf numFmtId="2" fontId="4" fillId="10" borderId="5" xfId="0" applyNumberFormat="1" applyFont="1" applyFill="1" applyBorder="1" applyAlignment="1">
      <alignment horizontal="center"/>
    </xf>
    <xf numFmtId="2" fontId="4" fillId="10" borderId="7" xfId="0" applyNumberFormat="1" applyFont="1" applyFill="1" applyBorder="1" applyAlignment="1">
      <alignment horizontal="center"/>
    </xf>
    <xf numFmtId="2" fontId="4" fillId="10" borderId="6" xfId="0" applyNumberFormat="1" applyFont="1" applyFill="1" applyBorder="1" applyAlignment="1">
      <alignment horizontal="center"/>
    </xf>
    <xf numFmtId="2" fontId="4" fillId="6" borderId="5" xfId="0" applyNumberFormat="1" applyFont="1" applyFill="1" applyBorder="1" applyAlignment="1">
      <alignment horizontal="center"/>
    </xf>
    <xf numFmtId="2" fontId="4" fillId="6" borderId="7" xfId="0" applyNumberFormat="1" applyFont="1" applyFill="1" applyBorder="1" applyAlignment="1">
      <alignment horizontal="center"/>
    </xf>
    <xf numFmtId="2" fontId="4" fillId="6" borderId="6" xfId="0" applyNumberFormat="1" applyFont="1" applyFill="1" applyBorder="1" applyAlignment="1">
      <alignment horizontal="center"/>
    </xf>
    <xf numFmtId="2" fontId="4" fillId="14" borderId="5" xfId="0" applyNumberFormat="1" applyFont="1" applyFill="1" applyBorder="1" applyAlignment="1">
      <alignment horizontal="center"/>
    </xf>
    <xf numFmtId="2" fontId="4" fillId="14" borderId="7" xfId="0" applyNumberFormat="1" applyFont="1" applyFill="1" applyBorder="1" applyAlignment="1">
      <alignment horizontal="center"/>
    </xf>
    <xf numFmtId="2" fontId="4" fillId="14" borderId="6" xfId="0" applyNumberFormat="1" applyFont="1" applyFill="1" applyBorder="1" applyAlignment="1">
      <alignment horizontal="center"/>
    </xf>
    <xf numFmtId="2" fontId="4" fillId="13" borderId="5" xfId="0" applyNumberFormat="1" applyFont="1" applyFill="1" applyBorder="1" applyAlignment="1">
      <alignment horizontal="center"/>
    </xf>
    <xf numFmtId="2" fontId="4" fillId="13" borderId="7" xfId="0" applyNumberFormat="1" applyFont="1" applyFill="1" applyBorder="1" applyAlignment="1">
      <alignment horizontal="center"/>
    </xf>
    <xf numFmtId="2" fontId="4" fillId="13" borderId="6" xfId="0" applyNumberFormat="1" applyFont="1" applyFill="1" applyBorder="1" applyAlignment="1">
      <alignment horizontal="center"/>
    </xf>
    <xf numFmtId="2" fontId="4" fillId="16" borderId="5" xfId="0" applyNumberFormat="1" applyFont="1" applyFill="1" applyBorder="1" applyAlignment="1">
      <alignment horizontal="center"/>
    </xf>
    <xf numFmtId="2" fontId="4" fillId="16" borderId="50" xfId="0" applyNumberFormat="1" applyFont="1" applyFill="1" applyBorder="1" applyAlignment="1">
      <alignment horizontal="center"/>
    </xf>
    <xf numFmtId="2" fontId="4" fillId="16" borderId="71" xfId="0" applyNumberFormat="1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2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0" fontId="0" fillId="0" borderId="22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27" xfId="0" applyNumberFormat="1" applyBorder="1" applyAlignment="1">
      <alignment horizontal="center"/>
    </xf>
    <xf numFmtId="9" fontId="3" fillId="0" borderId="22" xfId="0" applyNumberFormat="1" applyFont="1" applyBorder="1" applyAlignment="1">
      <alignment horizontal="center"/>
    </xf>
    <xf numFmtId="0" fontId="0" fillId="0" borderId="30" xfId="0" applyNumberFormat="1" applyBorder="1" applyAlignment="1">
      <alignment horizontal="center"/>
    </xf>
    <xf numFmtId="9" fontId="6" fillId="0" borderId="24" xfId="0" applyNumberFormat="1" applyFont="1" applyBorder="1" applyAlignment="1">
      <alignment horizontal="center"/>
    </xf>
    <xf numFmtId="9" fontId="2" fillId="0" borderId="24" xfId="0" applyNumberFormat="1" applyFon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9" fontId="2" fillId="0" borderId="23" xfId="0" applyNumberFormat="1" applyFont="1" applyBorder="1" applyAlignment="1">
      <alignment horizontal="center"/>
    </xf>
    <xf numFmtId="9" fontId="6" fillId="0" borderId="23" xfId="0" applyNumberFormat="1" applyFont="1" applyBorder="1" applyAlignment="1">
      <alignment horizontal="center"/>
    </xf>
    <xf numFmtId="9" fontId="3" fillId="0" borderId="24" xfId="0" applyNumberFormat="1" applyFont="1" applyBorder="1" applyAlignment="1">
      <alignment horizontal="center"/>
    </xf>
    <xf numFmtId="9" fontId="0" fillId="0" borderId="51" xfId="0" applyNumberForma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9" fontId="0" fillId="0" borderId="41" xfId="0" applyNumberFormat="1" applyBorder="1" applyAlignment="1">
      <alignment horizontal="center"/>
    </xf>
    <xf numFmtId="9" fontId="0" fillId="0" borderId="42" xfId="0" applyNumberFormat="1" applyBorder="1" applyAlignment="1">
      <alignment horizontal="center"/>
    </xf>
    <xf numFmtId="9" fontId="0" fillId="0" borderId="43" xfId="0" applyNumberFormat="1" applyBorder="1" applyAlignment="1">
      <alignment horizontal="center"/>
    </xf>
    <xf numFmtId="9" fontId="3" fillId="0" borderId="41" xfId="0" applyNumberFormat="1" applyFont="1" applyBorder="1" applyAlignment="1">
      <alignment horizontal="center"/>
    </xf>
    <xf numFmtId="9" fontId="3" fillId="0" borderId="44" xfId="0" applyNumberFormat="1" applyFont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9" fontId="2" fillId="0" borderId="10" xfId="0" applyNumberFormat="1" applyFont="1" applyBorder="1" applyAlignment="1">
      <alignment horizontal="center"/>
    </xf>
    <xf numFmtId="9" fontId="2" fillId="0" borderId="9" xfId="0" applyNumberFormat="1" applyFon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40" xfId="0" applyNumberFormat="1" applyBorder="1" applyAlignment="1">
      <alignment horizontal="center"/>
    </xf>
    <xf numFmtId="9" fontId="6" fillId="0" borderId="10" xfId="0" applyNumberFormat="1" applyFont="1" applyBorder="1" applyAlignment="1">
      <alignment horizontal="center"/>
    </xf>
    <xf numFmtId="0" fontId="20" fillId="0" borderId="0" xfId="0" applyFont="1"/>
    <xf numFmtId="0" fontId="0" fillId="0" borderId="0" xfId="0" applyAlignment="1">
      <alignment textRotation="90"/>
    </xf>
    <xf numFmtId="0" fontId="0" fillId="0" borderId="53" xfId="0" applyBorder="1"/>
    <xf numFmtId="0" fontId="0" fillId="0" borderId="73" xfId="0" applyBorder="1"/>
    <xf numFmtId="0" fontId="0" fillId="0" borderId="50" xfId="0" applyBorder="1"/>
    <xf numFmtId="0" fontId="0" fillId="0" borderId="74" xfId="0" applyBorder="1"/>
    <xf numFmtId="0" fontId="6" fillId="0" borderId="0" xfId="0" applyFont="1"/>
    <xf numFmtId="2" fontId="20" fillId="0" borderId="74" xfId="0" applyNumberFormat="1" applyFont="1" applyBorder="1"/>
    <xf numFmtId="2" fontId="20" fillId="0" borderId="51" xfId="0" applyNumberFormat="1" applyFont="1" applyBorder="1"/>
    <xf numFmtId="0" fontId="6" fillId="16" borderId="1" xfId="0" applyFont="1" applyFill="1" applyBorder="1"/>
    <xf numFmtId="0" fontId="0" fillId="16" borderId="52" xfId="0" applyFill="1" applyBorder="1"/>
    <xf numFmtId="0" fontId="0" fillId="16" borderId="32" xfId="0" applyFill="1" applyBorder="1"/>
    <xf numFmtId="0" fontId="0" fillId="16" borderId="57" xfId="0" applyFill="1" applyBorder="1"/>
    <xf numFmtId="0" fontId="0" fillId="16" borderId="24" xfId="0" applyFill="1" applyBorder="1"/>
    <xf numFmtId="0" fontId="0" fillId="16" borderId="7" xfId="0" applyFill="1" applyBorder="1"/>
    <xf numFmtId="0" fontId="0" fillId="17" borderId="24" xfId="0" applyFont="1" applyFill="1" applyBorder="1"/>
    <xf numFmtId="2" fontId="1" fillId="0" borderId="1" xfId="0" applyNumberFormat="1" applyFont="1" applyBorder="1"/>
    <xf numFmtId="0" fontId="0" fillId="16" borderId="50" xfId="0" applyFill="1" applyBorder="1" applyAlignment="1">
      <alignment textRotation="90"/>
    </xf>
    <xf numFmtId="0" fontId="0" fillId="16" borderId="74" xfId="0" applyFill="1" applyBorder="1" applyAlignment="1">
      <alignment textRotation="90"/>
    </xf>
    <xf numFmtId="0" fontId="0" fillId="16" borderId="51" xfId="0" applyFill="1" applyBorder="1" applyAlignment="1">
      <alignment textRotation="90"/>
    </xf>
    <xf numFmtId="0" fontId="0" fillId="15" borderId="7" xfId="0" applyFill="1" applyBorder="1"/>
    <xf numFmtId="0" fontId="0" fillId="15" borderId="57" xfId="0" applyFill="1" applyBorder="1"/>
    <xf numFmtId="0" fontId="0" fillId="16" borderId="53" xfId="0" applyFill="1" applyBorder="1"/>
    <xf numFmtId="0" fontId="0" fillId="16" borderId="50" xfId="0" applyFill="1" applyBorder="1"/>
    <xf numFmtId="0" fontId="0" fillId="15" borderId="71" xfId="0" applyFill="1" applyBorder="1"/>
    <xf numFmtId="0" fontId="0" fillId="15" borderId="50" xfId="0" applyFill="1" applyBorder="1" applyAlignment="1">
      <alignment textRotation="90"/>
    </xf>
    <xf numFmtId="9" fontId="21" fillId="16" borderId="32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15" borderId="1" xfId="0" applyFill="1" applyBorder="1"/>
    <xf numFmtId="0" fontId="6" fillId="15" borderId="1" xfId="0" applyFont="1" applyFill="1" applyBorder="1"/>
    <xf numFmtId="0" fontId="1" fillId="16" borderId="1" xfId="0" applyFont="1" applyFill="1" applyBorder="1"/>
    <xf numFmtId="0" fontId="6" fillId="0" borderId="21" xfId="0" applyFont="1" applyBorder="1" applyAlignment="1">
      <alignment horizontal="center"/>
    </xf>
    <xf numFmtId="0" fontId="0" fillId="18" borderId="29" xfId="0" applyFill="1" applyBorder="1" applyAlignment="1">
      <alignment horizontal="center"/>
    </xf>
    <xf numFmtId="0" fontId="0" fillId="18" borderId="30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8" borderId="21" xfId="0" applyFill="1" applyBorder="1" applyAlignment="1">
      <alignment horizontal="center"/>
    </xf>
    <xf numFmtId="0" fontId="0" fillId="18" borderId="60" xfId="0" applyFill="1" applyBorder="1" applyAlignment="1">
      <alignment horizontal="center"/>
    </xf>
    <xf numFmtId="0" fontId="0" fillId="18" borderId="37" xfId="0" applyFill="1" applyBorder="1" applyAlignment="1">
      <alignment horizontal="center"/>
    </xf>
    <xf numFmtId="0" fontId="0" fillId="0" borderId="28" xfId="0" applyBorder="1"/>
    <xf numFmtId="0" fontId="0" fillId="19" borderId="2" xfId="0" applyFill="1" applyBorder="1"/>
    <xf numFmtId="0" fontId="0" fillId="19" borderId="1" xfId="0" applyFill="1" applyBorder="1"/>
    <xf numFmtId="0" fontId="0" fillId="19" borderId="3" xfId="0" applyFill="1" applyBorder="1"/>
    <xf numFmtId="0" fontId="0" fillId="19" borderId="20" xfId="0" applyFill="1" applyBorder="1"/>
    <xf numFmtId="0" fontId="0" fillId="19" borderId="3" xfId="0" applyFill="1" applyBorder="1" applyAlignment="1">
      <alignment horizontal="center"/>
    </xf>
    <xf numFmtId="0" fontId="0" fillId="19" borderId="23" xfId="0" applyFill="1" applyBorder="1"/>
    <xf numFmtId="0" fontId="6" fillId="19" borderId="5" xfId="0" applyFont="1" applyFill="1" applyBorder="1"/>
    <xf numFmtId="0" fontId="0" fillId="19" borderId="7" xfId="0" applyFill="1" applyBorder="1" applyAlignment="1">
      <alignment horizontal="center"/>
    </xf>
    <xf numFmtId="165" fontId="0" fillId="19" borderId="7" xfId="0" applyNumberFormat="1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165" fontId="0" fillId="19" borderId="6" xfId="0" applyNumberFormat="1" applyFill="1" applyBorder="1" applyAlignment="1">
      <alignment horizontal="center"/>
    </xf>
    <xf numFmtId="0" fontId="6" fillId="19" borderId="64" xfId="0" applyFont="1" applyFill="1" applyBorder="1"/>
    <xf numFmtId="0" fontId="0" fillId="19" borderId="55" xfId="0" applyFill="1" applyBorder="1"/>
    <xf numFmtId="0" fontId="0" fillId="19" borderId="0" xfId="0" applyFill="1" applyBorder="1"/>
    <xf numFmtId="0" fontId="0" fillId="19" borderId="76" xfId="0" applyFill="1" applyBorder="1" applyAlignment="1">
      <alignment horizontal="center" vertical="center"/>
    </xf>
    <xf numFmtId="0" fontId="0" fillId="19" borderId="76" xfId="0" applyFill="1" applyBorder="1"/>
    <xf numFmtId="0" fontId="0" fillId="19" borderId="21" xfId="0" applyFill="1" applyBorder="1"/>
    <xf numFmtId="0" fontId="0" fillId="19" borderId="45" xfId="0" applyFill="1" applyBorder="1"/>
    <xf numFmtId="0" fontId="6" fillId="19" borderId="55" xfId="0" applyFont="1" applyFill="1" applyBorder="1"/>
    <xf numFmtId="0" fontId="0" fillId="19" borderId="38" xfId="0" applyFill="1" applyBorder="1"/>
    <xf numFmtId="0" fontId="0" fillId="19" borderId="30" xfId="0" applyFill="1" applyBorder="1" applyAlignment="1">
      <alignment horizontal="center"/>
    </xf>
    <xf numFmtId="0" fontId="0" fillId="19" borderId="28" xfId="0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19" borderId="55" xfId="0" applyFill="1" applyBorder="1" applyAlignment="1">
      <alignment vertical="center"/>
    </xf>
    <xf numFmtId="0" fontId="0" fillId="19" borderId="0" xfId="0" applyFill="1" applyBorder="1" applyAlignment="1">
      <alignment vertical="center"/>
    </xf>
    <xf numFmtId="0" fontId="0" fillId="19" borderId="76" xfId="0" applyFill="1" applyBorder="1" applyAlignment="1">
      <alignment vertical="center"/>
    </xf>
    <xf numFmtId="0" fontId="0" fillId="19" borderId="67" xfId="0" applyFill="1" applyBorder="1" applyAlignment="1">
      <alignment horizontal="center" vertical="center"/>
    </xf>
    <xf numFmtId="0" fontId="0" fillId="19" borderId="68" xfId="0" applyFill="1" applyBorder="1" applyAlignment="1">
      <alignment horizontal="center" vertical="center"/>
    </xf>
    <xf numFmtId="0" fontId="1" fillId="19" borderId="45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0" fontId="0" fillId="0" borderId="56" xfId="0" applyNumberFormat="1" applyBorder="1" applyAlignment="1">
      <alignment horizontal="center"/>
    </xf>
    <xf numFmtId="0" fontId="0" fillId="0" borderId="57" xfId="0" applyNumberFormat="1" applyBorder="1" applyAlignment="1">
      <alignment horizontal="center"/>
    </xf>
    <xf numFmtId="0" fontId="0" fillId="0" borderId="58" xfId="0" applyNumberFormat="1" applyBorder="1" applyAlignment="1">
      <alignment horizontal="center"/>
    </xf>
    <xf numFmtId="0" fontId="0" fillId="19" borderId="41" xfId="0" applyFill="1" applyBorder="1"/>
    <xf numFmtId="0" fontId="0" fillId="19" borderId="56" xfId="0" applyFill="1" applyBorder="1"/>
    <xf numFmtId="0" fontId="0" fillId="19" borderId="36" xfId="0" applyFill="1" applyBorder="1"/>
    <xf numFmtId="0" fontId="0" fillId="19" borderId="2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0" fillId="0" borderId="71" xfId="0" applyBorder="1"/>
    <xf numFmtId="0" fontId="0" fillId="0" borderId="75" xfId="0" applyBorder="1"/>
    <xf numFmtId="0" fontId="0" fillId="0" borderId="75" xfId="0" applyBorder="1" applyAlignment="1">
      <alignment horizontal="left"/>
    </xf>
    <xf numFmtId="0" fontId="6" fillId="0" borderId="73" xfId="0" applyFont="1" applyBorder="1"/>
    <xf numFmtId="0" fontId="6" fillId="0" borderId="51" xfId="0" applyFont="1" applyBorder="1"/>
    <xf numFmtId="0" fontId="5" fillId="2" borderId="73" xfId="0" applyFont="1" applyFill="1" applyBorder="1" applyAlignment="1">
      <alignment horizontal="center" vertical="top" wrapText="1"/>
    </xf>
    <xf numFmtId="0" fontId="5" fillId="2" borderId="52" xfId="0" applyFont="1" applyFill="1" applyBorder="1" applyAlignment="1">
      <alignment horizontal="center" vertical="top" wrapText="1"/>
    </xf>
    <xf numFmtId="2" fontId="0" fillId="10" borderId="22" xfId="0" applyNumberFormat="1" applyFill="1" applyBorder="1" applyAlignment="1">
      <alignment horizontal="center" vertical="center"/>
    </xf>
    <xf numFmtId="2" fontId="0" fillId="10" borderId="24" xfId="0" applyNumberFormat="1" applyFill="1" applyBorder="1" applyAlignment="1">
      <alignment horizontal="center"/>
    </xf>
    <xf numFmtId="2" fontId="0" fillId="10" borderId="23" xfId="0" applyNumberFormat="1" applyFill="1" applyBorder="1" applyAlignment="1">
      <alignment horizontal="center"/>
    </xf>
    <xf numFmtId="2" fontId="0" fillId="6" borderId="22" xfId="0" applyNumberFormat="1" applyFill="1" applyBorder="1" applyAlignment="1">
      <alignment horizontal="center"/>
    </xf>
    <xf numFmtId="2" fontId="0" fillId="6" borderId="24" xfId="0" applyNumberFormat="1" applyFill="1" applyBorder="1" applyAlignment="1">
      <alignment horizontal="center"/>
    </xf>
    <xf numFmtId="2" fontId="0" fillId="6" borderId="23" xfId="0" applyNumberFormat="1" applyFill="1" applyBorder="1" applyAlignment="1">
      <alignment horizontal="center"/>
    </xf>
    <xf numFmtId="2" fontId="0" fillId="14" borderId="22" xfId="0" applyNumberFormat="1" applyFill="1" applyBorder="1" applyAlignment="1">
      <alignment horizontal="center"/>
    </xf>
    <xf numFmtId="2" fontId="0" fillId="14" borderId="24" xfId="0" applyNumberFormat="1" applyFill="1" applyBorder="1" applyAlignment="1">
      <alignment horizontal="center"/>
    </xf>
    <xf numFmtId="2" fontId="0" fillId="14" borderId="23" xfId="0" applyNumberFormat="1" applyFill="1" applyBorder="1" applyAlignment="1">
      <alignment horizontal="center"/>
    </xf>
    <xf numFmtId="2" fontId="0" fillId="13" borderId="22" xfId="0" applyNumberFormat="1" applyFill="1" applyBorder="1" applyAlignment="1">
      <alignment horizontal="center"/>
    </xf>
    <xf numFmtId="2" fontId="0" fillId="13" borderId="24" xfId="0" applyNumberFormat="1" applyFill="1" applyBorder="1" applyAlignment="1">
      <alignment horizontal="center"/>
    </xf>
    <xf numFmtId="2" fontId="0" fillId="13" borderId="23" xfId="0" applyNumberFormat="1" applyFill="1" applyBorder="1" applyAlignment="1">
      <alignment horizontal="center"/>
    </xf>
    <xf numFmtId="2" fontId="0" fillId="16" borderId="22" xfId="0" applyNumberFormat="1" applyFill="1" applyBorder="1" applyAlignment="1">
      <alignment horizontal="center"/>
    </xf>
    <xf numFmtId="2" fontId="0" fillId="16" borderId="51" xfId="0" applyNumberFormat="1" applyFill="1" applyBorder="1" applyAlignment="1">
      <alignment horizontal="center"/>
    </xf>
    <xf numFmtId="2" fontId="0" fillId="16" borderId="59" xfId="0" applyNumberFormat="1" applyFill="1" applyBorder="1" applyAlignment="1">
      <alignment horizontal="center"/>
    </xf>
    <xf numFmtId="2" fontId="0" fillId="10" borderId="2" xfId="0" applyNumberFormat="1" applyFill="1" applyBorder="1" applyAlignment="1">
      <alignment horizontal="center"/>
    </xf>
    <xf numFmtId="2" fontId="0" fillId="10" borderId="1" xfId="0" applyNumberFormat="1" applyFill="1" applyBorder="1" applyAlignment="1">
      <alignment horizontal="center"/>
    </xf>
    <xf numFmtId="2" fontId="0" fillId="10" borderId="3" xfId="0" applyNumberFormat="1" applyFill="1" applyBorder="1" applyAlignment="1">
      <alignment horizontal="center"/>
    </xf>
    <xf numFmtId="2" fontId="0" fillId="6" borderId="2" xfId="0" applyNumberForma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2" fontId="0" fillId="6" borderId="3" xfId="0" applyNumberFormat="1" applyFill="1" applyBorder="1" applyAlignment="1">
      <alignment horizontal="center"/>
    </xf>
    <xf numFmtId="2" fontId="0" fillId="14" borderId="2" xfId="0" applyNumberFormat="1" applyFill="1" applyBorder="1" applyAlignment="1">
      <alignment horizontal="center"/>
    </xf>
    <xf numFmtId="2" fontId="0" fillId="14" borderId="1" xfId="0" applyNumberFormat="1" applyFill="1" applyBorder="1" applyAlignment="1">
      <alignment horizontal="center"/>
    </xf>
    <xf numFmtId="2" fontId="0" fillId="14" borderId="3" xfId="0" applyNumberFormat="1" applyFill="1" applyBorder="1" applyAlignment="1">
      <alignment horizontal="center"/>
    </xf>
    <xf numFmtId="2" fontId="0" fillId="13" borderId="2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2" fontId="0" fillId="13" borderId="3" xfId="0" applyNumberFormat="1" applyFill="1" applyBorder="1" applyAlignment="1">
      <alignment horizontal="center"/>
    </xf>
    <xf numFmtId="2" fontId="0" fillId="16" borderId="2" xfId="0" applyNumberFormat="1" applyFill="1" applyBorder="1" applyAlignment="1">
      <alignment horizontal="center"/>
    </xf>
    <xf numFmtId="2" fontId="0" fillId="16" borderId="32" xfId="0" applyNumberFormat="1" applyFill="1" applyBorder="1" applyAlignment="1">
      <alignment horizontal="center"/>
    </xf>
    <xf numFmtId="2" fontId="0" fillId="16" borderId="37" xfId="0" applyNumberFormat="1" applyFill="1" applyBorder="1" applyAlignment="1">
      <alignment horizontal="center"/>
    </xf>
    <xf numFmtId="0" fontId="6" fillId="19" borderId="0" xfId="0" applyFont="1" applyFill="1" applyBorder="1"/>
    <xf numFmtId="0" fontId="0" fillId="19" borderId="6" xfId="0" applyFill="1" applyBorder="1"/>
    <xf numFmtId="0" fontId="0" fillId="19" borderId="32" xfId="0" applyFill="1" applyBorder="1" applyAlignment="1">
      <alignment horizontal="center"/>
    </xf>
    <xf numFmtId="0" fontId="0" fillId="19" borderId="41" xfId="0" applyFill="1" applyBorder="1" applyAlignment="1">
      <alignment horizontal="center"/>
    </xf>
    <xf numFmtId="0" fontId="0" fillId="19" borderId="5" xfId="0" applyFill="1" applyBorder="1" applyAlignment="1"/>
    <xf numFmtId="0" fontId="0" fillId="19" borderId="22" xfId="0" applyFill="1" applyBorder="1" applyAlignment="1"/>
    <xf numFmtId="0" fontId="0" fillId="19" borderId="36" xfId="0" applyFill="1" applyBorder="1" applyAlignment="1">
      <alignment horizontal="center"/>
    </xf>
    <xf numFmtId="0" fontId="0" fillId="19" borderId="22" xfId="0" applyFill="1" applyBorder="1"/>
    <xf numFmtId="0" fontId="0" fillId="19" borderId="5" xfId="0" applyFill="1" applyBorder="1"/>
    <xf numFmtId="0" fontId="0" fillId="19" borderId="20" xfId="0" applyFont="1" applyFill="1" applyBorder="1" applyAlignment="1">
      <alignment horizontal="center"/>
    </xf>
    <xf numFmtId="0" fontId="6" fillId="19" borderId="45" xfId="0" applyFont="1" applyFill="1" applyBorder="1" applyAlignment="1"/>
    <xf numFmtId="0" fontId="6" fillId="16" borderId="52" xfId="0" applyFont="1" applyFill="1" applyBorder="1"/>
    <xf numFmtId="2" fontId="0" fillId="0" borderId="0" xfId="0" applyNumberFormat="1" applyBorder="1"/>
    <xf numFmtId="2" fontId="0" fillId="0" borderId="73" xfId="0" applyNumberFormat="1" applyBorder="1"/>
    <xf numFmtId="0" fontId="0" fillId="19" borderId="29" xfId="0" applyFont="1" applyFill="1" applyBorder="1" applyAlignment="1">
      <alignment horizontal="center"/>
    </xf>
    <xf numFmtId="0" fontId="6" fillId="19" borderId="32" xfId="0" applyFont="1" applyFill="1" applyBorder="1" applyAlignment="1">
      <alignment horizontal="center"/>
    </xf>
    <xf numFmtId="0" fontId="0" fillId="20" borderId="67" xfId="0" applyFill="1" applyBorder="1"/>
    <xf numFmtId="0" fontId="0" fillId="20" borderId="39" xfId="0" applyFill="1" applyBorder="1"/>
    <xf numFmtId="2" fontId="1" fillId="20" borderId="68" xfId="0" applyNumberFormat="1" applyFont="1" applyFill="1" applyBorder="1" applyAlignment="1">
      <alignment horizontal="center"/>
    </xf>
    <xf numFmtId="2" fontId="1" fillId="20" borderId="78" xfId="0" applyNumberFormat="1" applyFont="1" applyFill="1" applyBorder="1" applyAlignment="1">
      <alignment horizontal="center"/>
    </xf>
    <xf numFmtId="0" fontId="6" fillId="20" borderId="41" xfId="0" applyFont="1" applyFill="1" applyBorder="1"/>
    <xf numFmtId="2" fontId="1" fillId="20" borderId="36" xfId="0" applyNumberFormat="1" applyFont="1" applyFill="1" applyBorder="1" applyAlignment="1">
      <alignment horizontal="center"/>
    </xf>
    <xf numFmtId="0" fontId="0" fillId="19" borderId="29" xfId="0" applyFill="1" applyBorder="1" applyAlignment="1">
      <alignment horizontal="center"/>
    </xf>
    <xf numFmtId="0" fontId="1" fillId="19" borderId="27" xfId="0" applyFont="1" applyFill="1" applyBorder="1"/>
    <xf numFmtId="0" fontId="0" fillId="19" borderId="21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0" fillId="20" borderId="47" xfId="0" applyFill="1" applyBorder="1"/>
    <xf numFmtId="0" fontId="0" fillId="20" borderId="54" xfId="0" applyFill="1" applyBorder="1"/>
    <xf numFmtId="0" fontId="6" fillId="19" borderId="22" xfId="0" applyFont="1" applyFill="1" applyBorder="1" applyAlignment="1">
      <alignment horizontal="center"/>
    </xf>
    <xf numFmtId="0" fontId="0" fillId="19" borderId="5" xfId="0" applyFill="1" applyBorder="1" applyAlignment="1">
      <alignment horizontal="center"/>
    </xf>
    <xf numFmtId="0" fontId="0" fillId="19" borderId="37" xfId="0" applyFill="1" applyBorder="1" applyAlignment="1">
      <alignment horizontal="center"/>
    </xf>
    <xf numFmtId="0" fontId="0" fillId="19" borderId="71" xfId="0" applyFill="1" applyBorder="1" applyAlignment="1">
      <alignment horizontal="center"/>
    </xf>
    <xf numFmtId="0" fontId="1" fillId="19" borderId="59" xfId="0" applyFont="1" applyFill="1" applyBorder="1" applyAlignment="1">
      <alignment horizontal="center"/>
    </xf>
    <xf numFmtId="0" fontId="1" fillId="19" borderId="37" xfId="0" applyFont="1" applyFill="1" applyBorder="1" applyAlignment="1">
      <alignment horizontal="center"/>
    </xf>
    <xf numFmtId="0" fontId="1" fillId="19" borderId="71" xfId="0" applyFont="1" applyFill="1" applyBorder="1" applyAlignment="1">
      <alignment horizontal="center"/>
    </xf>
    <xf numFmtId="0" fontId="0" fillId="19" borderId="26" xfId="0" applyFill="1" applyBorder="1" applyAlignment="1">
      <alignment horizontal="center"/>
    </xf>
    <xf numFmtId="0" fontId="0" fillId="19" borderId="51" xfId="0" applyFill="1" applyBorder="1"/>
    <xf numFmtId="0" fontId="0" fillId="19" borderId="32" xfId="0" applyFill="1" applyBorder="1"/>
    <xf numFmtId="0" fontId="0" fillId="19" borderId="50" xfId="0" applyFill="1" applyBorder="1"/>
    <xf numFmtId="2" fontId="0" fillId="19" borderId="29" xfId="0" applyNumberFormat="1" applyFill="1" applyBorder="1" applyAlignment="1">
      <alignment horizontal="center"/>
    </xf>
    <xf numFmtId="2" fontId="0" fillId="19" borderId="32" xfId="0" applyNumberFormat="1" applyFill="1" applyBorder="1" applyAlignment="1">
      <alignment horizontal="center"/>
    </xf>
    <xf numFmtId="0" fontId="0" fillId="19" borderId="24" xfId="0" applyFill="1" applyBorder="1"/>
    <xf numFmtId="0" fontId="0" fillId="19" borderId="7" xfId="0" applyFill="1" applyBorder="1"/>
    <xf numFmtId="2" fontId="0" fillId="19" borderId="30" xfId="0" applyNumberFormat="1" applyFill="1" applyBorder="1" applyAlignment="1">
      <alignment horizontal="center"/>
    </xf>
    <xf numFmtId="2" fontId="0" fillId="19" borderId="1" xfId="0" applyNumberFormat="1" applyFill="1" applyBorder="1" applyAlignment="1">
      <alignment horizontal="center"/>
    </xf>
    <xf numFmtId="2" fontId="0" fillId="19" borderId="28" xfId="0" applyNumberFormat="1" applyFill="1" applyBorder="1" applyAlignment="1">
      <alignment horizontal="center"/>
    </xf>
    <xf numFmtId="2" fontId="0" fillId="19" borderId="3" xfId="0" applyNumberFormat="1" applyFill="1" applyBorder="1" applyAlignment="1">
      <alignment horizontal="center"/>
    </xf>
    <xf numFmtId="0" fontId="0" fillId="19" borderId="66" xfId="0" applyFill="1" applyBorder="1" applyAlignment="1">
      <alignment horizontal="center"/>
    </xf>
    <xf numFmtId="0" fontId="0" fillId="20" borderId="64" xfId="0" applyFill="1" applyBorder="1" applyAlignment="1">
      <alignment horizontal="center"/>
    </xf>
    <xf numFmtId="0" fontId="0" fillId="20" borderId="66" xfId="0" applyFill="1" applyBorder="1" applyAlignment="1">
      <alignment horizontal="center"/>
    </xf>
    <xf numFmtId="0" fontId="0" fillId="19" borderId="47" xfId="0" applyFill="1" applyBorder="1" applyAlignment="1">
      <alignment horizontal="center"/>
    </xf>
    <xf numFmtId="0" fontId="0" fillId="19" borderId="54" xfId="0" applyFill="1" applyBorder="1" applyAlignment="1">
      <alignment horizontal="center"/>
    </xf>
    <xf numFmtId="0" fontId="0" fillId="19" borderId="48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2" fontId="0" fillId="19" borderId="11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 vertical="top"/>
    </xf>
    <xf numFmtId="0" fontId="0" fillId="21" borderId="66" xfId="0" applyFill="1" applyBorder="1" applyAlignment="1">
      <alignment horizontal="left"/>
    </xf>
    <xf numFmtId="0" fontId="6" fillId="0" borderId="0" xfId="0" applyFont="1" applyAlignment="1">
      <alignment horizontal="center"/>
    </xf>
    <xf numFmtId="0" fontId="0" fillId="22" borderId="28" xfId="0" applyFill="1" applyBorder="1" applyAlignment="1">
      <alignment horizontal="center"/>
    </xf>
    <xf numFmtId="0" fontId="0" fillId="22" borderId="3" xfId="0" applyFill="1" applyBorder="1" applyAlignment="1">
      <alignment horizontal="center"/>
    </xf>
    <xf numFmtId="0" fontId="0" fillId="22" borderId="4" xfId="0" applyFill="1" applyBorder="1" applyAlignment="1">
      <alignment horizontal="center"/>
    </xf>
    <xf numFmtId="0" fontId="0" fillId="21" borderId="18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0" fillId="21" borderId="14" xfId="0" applyFill="1" applyBorder="1" applyAlignment="1">
      <alignment horizontal="center"/>
    </xf>
    <xf numFmtId="0" fontId="0" fillId="21" borderId="27" xfId="0" applyFill="1" applyBorder="1" applyAlignment="1">
      <alignment horizontal="center"/>
    </xf>
    <xf numFmtId="0" fontId="0" fillId="21" borderId="2" xfId="0" applyFill="1" applyBorder="1"/>
    <xf numFmtId="0" fontId="0" fillId="21" borderId="20" xfId="0" applyFill="1" applyBorder="1"/>
    <xf numFmtId="0" fontId="0" fillId="0" borderId="3" xfId="0" applyBorder="1"/>
    <xf numFmtId="0" fontId="0" fillId="21" borderId="4" xfId="0" applyFill="1" applyBorder="1"/>
    <xf numFmtId="0" fontId="0" fillId="0" borderId="39" xfId="0" applyBorder="1" applyAlignment="1">
      <alignment horizontal="center"/>
    </xf>
    <xf numFmtId="0" fontId="0" fillId="19" borderId="0" xfId="0" applyFill="1" applyBorder="1" applyAlignment="1">
      <alignment horizontal="center" vertical="center"/>
    </xf>
    <xf numFmtId="164" fontId="4" fillId="10" borderId="5" xfId="0" applyNumberFormat="1" applyFont="1" applyFill="1" applyBorder="1" applyAlignment="1">
      <alignment horizontal="center"/>
    </xf>
    <xf numFmtId="164" fontId="4" fillId="10" borderId="7" xfId="0" applyNumberFormat="1" applyFont="1" applyFill="1" applyBorder="1" applyAlignment="1">
      <alignment horizontal="center"/>
    </xf>
    <xf numFmtId="164" fontId="4" fillId="10" borderId="6" xfId="0" applyNumberFormat="1" applyFont="1" applyFill="1" applyBorder="1" applyAlignment="1">
      <alignment horizontal="center"/>
    </xf>
    <xf numFmtId="164" fontId="4" fillId="6" borderId="5" xfId="0" applyNumberFormat="1" applyFont="1" applyFill="1" applyBorder="1" applyAlignment="1">
      <alignment horizontal="center"/>
    </xf>
    <xf numFmtId="164" fontId="4" fillId="6" borderId="7" xfId="0" applyNumberFormat="1" applyFont="1" applyFill="1" applyBorder="1" applyAlignment="1">
      <alignment horizontal="center"/>
    </xf>
    <xf numFmtId="164" fontId="4" fillId="6" borderId="6" xfId="0" applyNumberFormat="1" applyFont="1" applyFill="1" applyBorder="1" applyAlignment="1">
      <alignment horizontal="center"/>
    </xf>
    <xf numFmtId="164" fontId="4" fillId="14" borderId="5" xfId="0" applyNumberFormat="1" applyFont="1" applyFill="1" applyBorder="1" applyAlignment="1">
      <alignment horizontal="center"/>
    </xf>
    <xf numFmtId="164" fontId="4" fillId="14" borderId="7" xfId="0" applyNumberFormat="1" applyFont="1" applyFill="1" applyBorder="1" applyAlignment="1">
      <alignment horizontal="center"/>
    </xf>
    <xf numFmtId="164" fontId="4" fillId="14" borderId="6" xfId="0" applyNumberFormat="1" applyFont="1" applyFill="1" applyBorder="1" applyAlignment="1">
      <alignment horizontal="center"/>
    </xf>
    <xf numFmtId="164" fontId="4" fillId="13" borderId="5" xfId="0" applyNumberFormat="1" applyFont="1" applyFill="1" applyBorder="1" applyAlignment="1">
      <alignment horizontal="center"/>
    </xf>
    <xf numFmtId="164" fontId="4" fillId="13" borderId="7" xfId="0" applyNumberFormat="1" applyFont="1" applyFill="1" applyBorder="1" applyAlignment="1">
      <alignment horizontal="center"/>
    </xf>
    <xf numFmtId="164" fontId="4" fillId="13" borderId="6" xfId="0" applyNumberFormat="1" applyFont="1" applyFill="1" applyBorder="1" applyAlignment="1">
      <alignment horizontal="center"/>
    </xf>
    <xf numFmtId="164" fontId="4" fillId="16" borderId="5" xfId="0" applyNumberFormat="1" applyFont="1" applyFill="1" applyBorder="1" applyAlignment="1">
      <alignment horizontal="center"/>
    </xf>
    <xf numFmtId="164" fontId="4" fillId="16" borderId="50" xfId="0" applyNumberFormat="1" applyFont="1" applyFill="1" applyBorder="1" applyAlignment="1">
      <alignment horizontal="center"/>
    </xf>
    <xf numFmtId="164" fontId="4" fillId="16" borderId="71" xfId="0" applyNumberFormat="1" applyFont="1" applyFill="1" applyBorder="1" applyAlignment="1">
      <alignment horizontal="center"/>
    </xf>
    <xf numFmtId="1" fontId="0" fillId="0" borderId="27" xfId="0" applyNumberFormat="1" applyBorder="1" applyAlignment="1">
      <alignment horizontal="center"/>
    </xf>
    <xf numFmtId="1" fontId="0" fillId="0" borderId="30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0" fontId="6" fillId="21" borderId="58" xfId="0" applyFont="1" applyFill="1" applyBorder="1"/>
    <xf numFmtId="0" fontId="6" fillId="21" borderId="23" xfId="0" applyFont="1" applyFill="1" applyBorder="1"/>
    <xf numFmtId="0" fontId="6" fillId="21" borderId="76" xfId="0" applyFont="1" applyFill="1" applyBorder="1"/>
    <xf numFmtId="0" fontId="6" fillId="21" borderId="78" xfId="0" applyFont="1" applyFill="1" applyBorder="1"/>
    <xf numFmtId="0" fontId="0" fillId="20" borderId="11" xfId="0" applyFill="1" applyBorder="1"/>
    <xf numFmtId="0" fontId="0" fillId="23" borderId="77" xfId="0" applyFill="1" applyBorder="1" applyAlignment="1" applyProtection="1">
      <alignment horizontal="center"/>
      <protection locked="0"/>
    </xf>
    <xf numFmtId="0" fontId="0" fillId="23" borderId="27" xfId="0" applyFill="1" applyBorder="1" applyAlignment="1" applyProtection="1">
      <alignment horizontal="center"/>
      <protection locked="0"/>
    </xf>
    <xf numFmtId="0" fontId="6" fillId="23" borderId="2" xfId="0" applyFont="1" applyFill="1" applyBorder="1" applyAlignment="1" applyProtection="1">
      <alignment horizontal="center"/>
      <protection locked="0"/>
    </xf>
    <xf numFmtId="0" fontId="6" fillId="23" borderId="20" xfId="0" applyFont="1" applyFill="1" applyBorder="1" applyAlignment="1" applyProtection="1">
      <alignment horizontal="center"/>
      <protection locked="0"/>
    </xf>
    <xf numFmtId="0" fontId="0" fillId="23" borderId="30" xfId="0" applyFill="1" applyBorder="1" applyAlignment="1" applyProtection="1">
      <alignment horizontal="center"/>
      <protection locked="0"/>
    </xf>
    <xf numFmtId="0" fontId="0" fillId="23" borderId="1" xfId="0" applyFill="1" applyBorder="1" applyAlignment="1" applyProtection="1">
      <alignment horizontal="center"/>
      <protection locked="0"/>
    </xf>
    <xf numFmtId="0" fontId="0" fillId="23" borderId="21" xfId="0" applyFill="1" applyBorder="1" applyAlignment="1" applyProtection="1">
      <alignment horizontal="center"/>
      <protection locked="0"/>
    </xf>
    <xf numFmtId="0" fontId="0" fillId="23" borderId="0" xfId="0" applyFill="1" applyProtection="1">
      <protection locked="0"/>
    </xf>
    <xf numFmtId="0" fontId="0" fillId="23" borderId="3" xfId="0" applyFill="1" applyBorder="1" applyAlignment="1" applyProtection="1">
      <alignment horizontal="center"/>
      <protection locked="0"/>
    </xf>
    <xf numFmtId="0" fontId="6" fillId="23" borderId="21" xfId="0" applyFont="1" applyFill="1" applyBorder="1" applyAlignment="1" applyProtection="1">
      <alignment horizontal="center"/>
      <protection locked="0"/>
    </xf>
    <xf numFmtId="0" fontId="0" fillId="23" borderId="4" xfId="0" applyFill="1" applyBorder="1" applyProtection="1">
      <protection locked="0"/>
    </xf>
    <xf numFmtId="0" fontId="6" fillId="23" borderId="29" xfId="0" applyFont="1" applyFill="1" applyBorder="1" applyProtection="1">
      <protection locked="0"/>
    </xf>
    <xf numFmtId="0" fontId="0" fillId="23" borderId="32" xfId="0" applyFill="1" applyBorder="1" applyAlignment="1" applyProtection="1">
      <alignment horizontal="center"/>
      <protection locked="0"/>
    </xf>
    <xf numFmtId="0" fontId="6" fillId="23" borderId="30" xfId="0" applyFont="1" applyFill="1" applyBorder="1" applyProtection="1">
      <protection locked="0"/>
    </xf>
    <xf numFmtId="0" fontId="0" fillId="23" borderId="30" xfId="0" applyFill="1" applyBorder="1" applyProtection="1">
      <protection locked="0"/>
    </xf>
    <xf numFmtId="0" fontId="0" fillId="23" borderId="28" xfId="0" applyFill="1" applyBorder="1" applyProtection="1">
      <protection locked="0"/>
    </xf>
    <xf numFmtId="0" fontId="6" fillId="23" borderId="26" xfId="0" applyFont="1" applyFill="1" applyBorder="1" applyAlignment="1" applyProtection="1">
      <alignment horizontal="center"/>
      <protection locked="0"/>
    </xf>
    <xf numFmtId="0" fontId="0" fillId="23" borderId="4" xfId="0" applyFill="1" applyBorder="1" applyAlignment="1" applyProtection="1">
      <alignment horizontal="center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vertical="center" wrapText="1"/>
    </xf>
    <xf numFmtId="49" fontId="6" fillId="0" borderId="52" xfId="0" applyNumberFormat="1" applyFont="1" applyBorder="1" applyAlignment="1">
      <alignment vertical="center" wrapText="1"/>
    </xf>
    <xf numFmtId="49" fontId="6" fillId="0" borderId="25" xfId="0" applyNumberFormat="1" applyFont="1" applyBorder="1" applyAlignment="1">
      <alignment vertical="center" wrapText="1"/>
    </xf>
    <xf numFmtId="0" fontId="5" fillId="2" borderId="64" xfId="0" applyFont="1" applyFill="1" applyBorder="1" applyAlignment="1">
      <alignment horizontal="center"/>
    </xf>
    <xf numFmtId="0" fontId="5" fillId="2" borderId="65" xfId="0" applyFont="1" applyFill="1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12" fillId="0" borderId="29" xfId="0" applyFont="1" applyBorder="1" applyAlignment="1">
      <alignment horizontal="center" vertical="center" textRotation="90"/>
    </xf>
    <xf numFmtId="0" fontId="12" fillId="0" borderId="30" xfId="0" applyFont="1" applyBorder="1" applyAlignment="1">
      <alignment horizontal="center" vertical="center" textRotation="90"/>
    </xf>
    <xf numFmtId="0" fontId="12" fillId="0" borderId="28" xfId="0" applyFont="1" applyBorder="1" applyAlignment="1">
      <alignment horizontal="center" vertical="center" textRotation="90"/>
    </xf>
    <xf numFmtId="0" fontId="12" fillId="0" borderId="32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/>
    </xf>
    <xf numFmtId="0" fontId="12" fillId="0" borderId="3" xfId="0" applyFont="1" applyBorder="1" applyAlignment="1">
      <alignment horizontal="center" vertical="center" textRotation="90"/>
    </xf>
    <xf numFmtId="0" fontId="10" fillId="0" borderId="0" xfId="0" applyFont="1" applyAlignment="1"/>
    <xf numFmtId="0" fontId="0" fillId="0" borderId="0" xfId="0" applyAlignment="1"/>
    <xf numFmtId="0" fontId="1" fillId="7" borderId="71" xfId="0" applyFont="1" applyFill="1" applyBorder="1" applyAlignment="1">
      <alignment horizontal="center" vertical="center"/>
    </xf>
    <xf numFmtId="0" fontId="1" fillId="7" borderId="50" xfId="0" applyFont="1" applyFill="1" applyBorder="1" applyAlignment="1">
      <alignment horizontal="center" vertical="center"/>
    </xf>
    <xf numFmtId="0" fontId="1" fillId="5" borderId="62" xfId="0" applyFont="1" applyFill="1" applyBorder="1" applyAlignment="1">
      <alignment horizontal="center" vertical="center"/>
    </xf>
    <xf numFmtId="0" fontId="1" fillId="5" borderId="6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62" xfId="0" applyFont="1" applyFill="1" applyBorder="1" applyAlignment="1">
      <alignment horizontal="center" vertical="center"/>
    </xf>
    <xf numFmtId="0" fontId="1" fillId="4" borderId="63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23" fillId="19" borderId="0" xfId="0" applyFont="1" applyFill="1" applyAlignment="1">
      <alignment horizontal="center" textRotation="90"/>
    </xf>
    <xf numFmtId="49" fontId="8" fillId="2" borderId="67" xfId="0" applyNumberFormat="1" applyFont="1" applyFill="1" applyBorder="1" applyAlignment="1">
      <alignment horizontal="center" vertical="center" textRotation="90"/>
    </xf>
    <xf numFmtId="49" fontId="8" fillId="2" borderId="68" xfId="0" applyNumberFormat="1" applyFont="1" applyFill="1" applyBorder="1" applyAlignment="1">
      <alignment horizontal="center" vertical="center" textRotation="90"/>
    </xf>
    <xf numFmtId="49" fontId="8" fillId="2" borderId="45" xfId="0" applyNumberFormat="1" applyFont="1" applyFill="1" applyBorder="1" applyAlignment="1">
      <alignment horizontal="center" vertical="center" textRotation="90"/>
    </xf>
    <xf numFmtId="49" fontId="8" fillId="2" borderId="47" xfId="0" applyNumberFormat="1" applyFont="1" applyFill="1" applyBorder="1" applyAlignment="1">
      <alignment horizontal="center" vertical="center" textRotation="90" wrapText="1"/>
    </xf>
    <xf numFmtId="49" fontId="8" fillId="2" borderId="54" xfId="0" applyNumberFormat="1" applyFont="1" applyFill="1" applyBorder="1" applyAlignment="1">
      <alignment horizontal="center" vertical="center" textRotation="90" wrapText="1"/>
    </xf>
    <xf numFmtId="49" fontId="8" fillId="2" borderId="48" xfId="0" applyNumberFormat="1" applyFont="1" applyFill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/>
    </xf>
    <xf numFmtId="0" fontId="0" fillId="0" borderId="52" xfId="0" applyBorder="1" applyAlignment="1">
      <alignment horizontal="center" vertical="center" textRotation="90"/>
    </xf>
    <xf numFmtId="0" fontId="0" fillId="0" borderId="25" xfId="0" applyBorder="1" applyAlignment="1">
      <alignment horizontal="center" vertical="center" textRotation="90"/>
    </xf>
    <xf numFmtId="49" fontId="0" fillId="0" borderId="16" xfId="0" applyNumberFormat="1" applyBorder="1" applyAlignment="1">
      <alignment horizontal="center" vertical="center" textRotation="90" wrapText="1"/>
    </xf>
    <xf numFmtId="49" fontId="0" fillId="0" borderId="52" xfId="0" applyNumberFormat="1" applyBorder="1" applyAlignment="1">
      <alignment horizontal="center" vertical="center" textRotation="90" wrapText="1"/>
    </xf>
    <xf numFmtId="49" fontId="0" fillId="0" borderId="25" xfId="0" applyNumberFormat="1" applyBorder="1" applyAlignment="1">
      <alignment horizontal="center" vertical="center" textRotation="90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32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textRotation="90"/>
    </xf>
    <xf numFmtId="0" fontId="0" fillId="0" borderId="54" xfId="0" applyBorder="1"/>
    <xf numFmtId="0" fontId="0" fillId="0" borderId="48" xfId="0" applyBorder="1"/>
    <xf numFmtId="0" fontId="5" fillId="2" borderId="56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0" fontId="5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textRotation="90"/>
    </xf>
    <xf numFmtId="0" fontId="11" fillId="2" borderId="48" xfId="0" applyFont="1" applyFill="1" applyBorder="1" applyAlignment="1">
      <alignment horizontal="center" vertical="center" textRotation="90"/>
    </xf>
    <xf numFmtId="0" fontId="1" fillId="21" borderId="41" xfId="0" applyFont="1" applyFill="1" applyBorder="1" applyAlignment="1">
      <alignment horizontal="center"/>
    </xf>
    <xf numFmtId="0" fontId="1" fillId="21" borderId="56" xfId="0" applyFont="1" applyFill="1" applyBorder="1" applyAlignment="1">
      <alignment horizontal="center"/>
    </xf>
    <xf numFmtId="0" fontId="1" fillId="21" borderId="36" xfId="0" applyFont="1" applyFill="1" applyBorder="1" applyAlignment="1">
      <alignment horizontal="center"/>
    </xf>
    <xf numFmtId="0" fontId="1" fillId="21" borderId="60" xfId="0" applyFont="1" applyFill="1" applyBorder="1" applyAlignment="1">
      <alignment horizontal="center" vertical="center" wrapText="1"/>
    </xf>
    <xf numFmtId="0" fontId="1" fillId="21" borderId="63" xfId="0" applyFont="1" applyFill="1" applyBorder="1" applyAlignment="1">
      <alignment horizontal="center" vertical="center" wrapText="1"/>
    </xf>
    <xf numFmtId="0" fontId="1" fillId="21" borderId="57" xfId="0" applyFont="1" applyFill="1" applyBorder="1" applyAlignment="1">
      <alignment horizontal="center"/>
    </xf>
    <xf numFmtId="0" fontId="1" fillId="21" borderId="34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28" xfId="0" applyFont="1" applyBorder="1" applyAlignment="1">
      <alignment horizontal="center" vertical="center" textRotation="90" wrapText="1"/>
    </xf>
    <xf numFmtId="0" fontId="10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19" borderId="64" xfId="0" applyFill="1" applyBorder="1" applyAlignment="1">
      <alignment horizontal="right"/>
    </xf>
    <xf numFmtId="0" fontId="0" fillId="19" borderId="65" xfId="0" applyFill="1" applyBorder="1" applyAlignment="1">
      <alignment horizontal="right"/>
    </xf>
    <xf numFmtId="0" fontId="6" fillId="19" borderId="77" xfId="0" applyFont="1" applyFill="1" applyBorder="1" applyAlignment="1">
      <alignment horizontal="center"/>
    </xf>
    <xf numFmtId="0" fontId="6" fillId="19" borderId="12" xfId="0" applyFont="1" applyFill="1" applyBorder="1" applyAlignment="1">
      <alignment horizontal="center"/>
    </xf>
    <xf numFmtId="0" fontId="0" fillId="19" borderId="56" xfId="0" applyFont="1" applyFill="1" applyBorder="1" applyAlignment="1">
      <alignment horizontal="center"/>
    </xf>
    <xf numFmtId="0" fontId="0" fillId="19" borderId="36" xfId="0" applyFont="1" applyFill="1" applyBorder="1" applyAlignment="1">
      <alignment horizontal="center"/>
    </xf>
    <xf numFmtId="0" fontId="0" fillId="19" borderId="75" xfId="0" applyFont="1" applyFill="1" applyBorder="1" applyAlignment="1">
      <alignment horizontal="center"/>
    </xf>
    <xf numFmtId="0" fontId="0" fillId="19" borderId="61" xfId="0" applyFont="1" applyFill="1" applyBorder="1" applyAlignment="1">
      <alignment horizontal="center"/>
    </xf>
    <xf numFmtId="0" fontId="6" fillId="19" borderId="55" xfId="0" applyFont="1" applyFill="1" applyBorder="1" applyAlignment="1">
      <alignment horizontal="center" vertical="center"/>
    </xf>
    <xf numFmtId="0" fontId="0" fillId="19" borderId="0" xfId="0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/>
    </xf>
    <xf numFmtId="0" fontId="6" fillId="19" borderId="39" xfId="0" applyFont="1" applyFill="1" applyBorder="1" applyAlignment="1">
      <alignment horizontal="center"/>
    </xf>
    <xf numFmtId="0" fontId="0" fillId="15" borderId="57" xfId="0" applyFill="1" applyBorder="1" applyAlignment="1">
      <alignment horizontal="center"/>
    </xf>
    <xf numFmtId="0" fontId="0" fillId="15" borderId="24" xfId="0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5" borderId="7" xfId="0" applyFill="1" applyBorder="1" applyAlignment="1">
      <alignment horizontal="center"/>
    </xf>
  </cellXfs>
  <cellStyles count="1">
    <cellStyle name="Normal" xfId="0" builtinId="0"/>
  </cellStyles>
  <dxfs count="36">
    <dxf>
      <font>
        <color theme="0"/>
      </font>
    </dxf>
    <dxf>
      <font>
        <color rgb="FFFF0000"/>
      </font>
    </dxf>
    <dxf>
      <fill>
        <patternFill patternType="solid">
          <fgColor auto="1"/>
          <bgColor rgb="FFFFC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 tint="-4.9989318521683403E-2"/>
      </font>
    </dxf>
    <dxf>
      <font>
        <color theme="0" tint="-0.24994659260841701"/>
      </font>
    </dxf>
    <dxf>
      <numFmt numFmtId="164" formatCode="0.000"/>
    </dxf>
    <dxf>
      <numFmt numFmtId="164" formatCode="0.000"/>
    </dxf>
    <dxf>
      <numFmt numFmtId="164" formatCode="0.000"/>
      <border outline="0">
        <right style="thin">
          <color indexed="64"/>
        </right>
      </border>
    </dxf>
    <dxf>
      <font>
        <b/>
      </font>
      <numFmt numFmtId="2" formatCode="0.00"/>
      <border outline="0">
        <right style="thin">
          <color indexed="64"/>
        </right>
      </border>
    </dxf>
    <dxf>
      <font>
        <b/>
      </font>
      <numFmt numFmtId="2" formatCode="0.00"/>
    </dxf>
    <dxf>
      <font>
        <b/>
      </font>
      <numFmt numFmtId="2" formatCode="0.0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medium">
          <color indexed="64"/>
        </bottom>
      </border>
    </dxf>
    <dxf>
      <numFmt numFmtId="30" formatCode="@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left style="thin">
          <color indexed="64"/>
        </left>
      </border>
    </dxf>
    <dxf>
      <numFmt numFmtId="2" formatCode="0.0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2" formatCode="0.00"/>
    </dxf>
    <dxf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</border>
    </dxf>
    <dxf>
      <numFmt numFmtId="2" formatCode="0.00"/>
    </dxf>
    <dxf>
      <numFmt numFmtId="1" formatCode="0"/>
      <border diagonalUp="0" diagonalDown="0">
        <left style="thin">
          <color indexed="64"/>
        </left>
        <right/>
        <top/>
        <bottom/>
      </border>
    </dxf>
    <dxf>
      <numFmt numFmtId="1" formatCode="0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border diagonalUp="0" diagonalDown="0" outline="0">
        <left/>
        <right/>
        <top style="thin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FF785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1" displayName="Table1" ref="A1:X33" totalsRowShown="0" headerRowDxfId="33" tableBorderDxfId="32">
  <autoFilter ref="A1:X33">
    <filterColumn colId="3"/>
    <filterColumn colId="7"/>
    <filterColumn colId="8"/>
    <filterColumn colId="10"/>
    <filterColumn colId="14"/>
    <filterColumn colId="17"/>
    <filterColumn colId="18"/>
    <filterColumn colId="19"/>
    <filterColumn colId="20"/>
    <filterColumn colId="21"/>
    <filterColumn colId="22"/>
  </autoFilter>
  <tableColumns count="24">
    <tableColumn id="1" name="Weapon" dataDxfId="31"/>
    <tableColumn id="2" name="Weight" dataDxfId="30"/>
    <tableColumn id="3" name="Slots" dataDxfId="29"/>
    <tableColumn id="14" name="Min" dataDxfId="28"/>
    <tableColumn id="4" name="Max" dataDxfId="27"/>
    <tableColumn id="5" name="Range" dataDxfId="26"/>
    <tableColumn id="6" name="Damage" dataDxfId="25"/>
    <tableColumn id="15" name="I.Dmg" dataDxfId="24"/>
    <tableColumn id="17" name="dmg / time" dataDxfId="23">
      <calculatedColumnFormula>Table1[[#This Row],[Damage]]/Table1[[#This Row],[Reload]]</calculatedColumnFormula>
    </tableColumn>
    <tableColumn id="7" name="Heat" dataDxfId="22"/>
    <tableColumn id="21" name="Heat / time" dataDxfId="21">
      <calculatedColumnFormula>Table1[[#This Row],[Heat]]/Table1[[#This Row],[Reload]]</calculatedColumnFormula>
    </tableColumn>
    <tableColumn id="8" name="Modifier" dataDxfId="20"/>
    <tableColumn id="9" name="Ammo" dataDxfId="19"/>
    <tableColumn id="10" name="Reload" dataDxfId="18"/>
    <tableColumn id="16" name="PU"/>
    <tableColumn id="11" name="Cost" dataDxfId="17"/>
    <tableColumn id="12" name="Skill" dataDxfId="16"/>
    <tableColumn id="18" name="Damage / sec" dataDxfId="15">
      <calculatedColumnFormula>G2/N2</calculatedColumnFormula>
    </tableColumn>
    <tableColumn id="20" name="Heat / sec" dataDxfId="14">
      <calculatedColumnFormula>J2/N2</calculatedColumnFormula>
    </tableColumn>
    <tableColumn id="19" name="Damage / Heat" dataDxfId="13">
      <calculatedColumnFormula>R2/S2</calculatedColumnFormula>
    </tableColumn>
    <tableColumn id="23" name="Damage / sec * weight" dataDxfId="12">
      <calculatedColumnFormula>Table1[[#This Row],[Damage / sec]]/Table1[[#This Row],[Weight]]</calculatedColumnFormula>
    </tableColumn>
    <tableColumn id="22" name="Damage / sec * slot" dataDxfId="11">
      <calculatedColumnFormula>Table1[[#This Row],[Damage / sec]]/Table1[[#This Row],[Slots]]</calculatedColumnFormula>
    </tableColumn>
    <tableColumn id="24" name="Weight / Slot" dataDxfId="10">
      <calculatedColumnFormula>Table1[[#This Row],[Weight]]/Table1[[#This Row],[Slots]]</calculatedColumnFormula>
    </tableColumn>
    <tableColumn id="13" name="Speci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3" tint="0.39997558519241921"/>
  </sheetPr>
  <dimension ref="A1:K17"/>
  <sheetViews>
    <sheetView workbookViewId="0">
      <selection activeCell="B1" sqref="B1"/>
    </sheetView>
  </sheetViews>
  <sheetFormatPr defaultRowHeight="12.75"/>
  <cols>
    <col min="1" max="1" width="11.42578125" customWidth="1"/>
    <col min="2" max="2" width="18.42578125" customWidth="1"/>
    <col min="3" max="3" width="55.28515625" customWidth="1"/>
    <col min="5" max="5" width="4.28515625" customWidth="1"/>
    <col min="6" max="6" width="5" customWidth="1"/>
    <col min="7" max="7" width="4.28515625" customWidth="1"/>
    <col min="8" max="8" width="5" customWidth="1"/>
    <col min="9" max="9" width="4.28515625" customWidth="1"/>
    <col min="10" max="10" width="5" customWidth="1"/>
  </cols>
  <sheetData>
    <row r="1" spans="1:11" ht="13.5" thickBot="1">
      <c r="A1" s="19" t="s">
        <v>57</v>
      </c>
      <c r="B1" s="14" t="s">
        <v>58</v>
      </c>
      <c r="C1" s="15" t="s">
        <v>10</v>
      </c>
      <c r="E1" s="745" t="s">
        <v>369</v>
      </c>
      <c r="F1" s="746"/>
      <c r="G1" s="746"/>
      <c r="H1" s="746"/>
      <c r="I1" s="747"/>
      <c r="J1" s="748"/>
      <c r="K1" s="12" t="s">
        <v>354</v>
      </c>
    </row>
    <row r="2" spans="1:11" ht="12.75" customHeight="1">
      <c r="A2" s="733" t="s">
        <v>53</v>
      </c>
      <c r="B2" s="22" t="s">
        <v>89</v>
      </c>
      <c r="C2" s="737" t="s">
        <v>367</v>
      </c>
      <c r="E2" s="749" t="s">
        <v>366</v>
      </c>
      <c r="F2" s="47">
        <v>7</v>
      </c>
      <c r="G2" s="752" t="s">
        <v>396</v>
      </c>
      <c r="H2" s="136">
        <v>8</v>
      </c>
      <c r="I2" s="752" t="s">
        <v>397</v>
      </c>
      <c r="J2" s="136">
        <v>9</v>
      </c>
      <c r="K2" s="137">
        <v>9</v>
      </c>
    </row>
    <row r="3" spans="1:11" ht="13.5" thickBot="1">
      <c r="A3" s="734"/>
      <c r="B3" s="23" t="s">
        <v>84</v>
      </c>
      <c r="C3" s="738"/>
      <c r="E3" s="749"/>
      <c r="F3" s="47">
        <v>8</v>
      </c>
      <c r="G3" s="752"/>
      <c r="H3" s="136">
        <v>9</v>
      </c>
      <c r="I3" s="752"/>
      <c r="J3" s="52">
        <v>10</v>
      </c>
      <c r="K3" s="137">
        <v>12</v>
      </c>
    </row>
    <row r="4" spans="1:11">
      <c r="A4" s="739" t="s">
        <v>324</v>
      </c>
      <c r="B4" s="742" t="s">
        <v>440</v>
      </c>
      <c r="C4" s="132" t="s">
        <v>486</v>
      </c>
      <c r="E4" s="750"/>
      <c r="F4" s="1">
        <v>9</v>
      </c>
      <c r="G4" s="753"/>
      <c r="H4" s="52">
        <v>10</v>
      </c>
      <c r="I4" s="753"/>
      <c r="J4" s="52">
        <v>11</v>
      </c>
      <c r="K4" s="138">
        <v>16</v>
      </c>
    </row>
    <row r="5" spans="1:11">
      <c r="A5" s="740"/>
      <c r="B5" s="743"/>
      <c r="C5" s="134" t="s">
        <v>487</v>
      </c>
      <c r="E5" s="750"/>
      <c r="F5" s="1">
        <v>10</v>
      </c>
      <c r="G5" s="753"/>
      <c r="H5" s="52">
        <v>11</v>
      </c>
      <c r="I5" s="753"/>
      <c r="J5" s="52">
        <v>12</v>
      </c>
      <c r="K5" s="138">
        <v>22</v>
      </c>
    </row>
    <row r="6" spans="1:11" ht="13.5" thickBot="1">
      <c r="A6" s="741"/>
      <c r="B6" s="744"/>
      <c r="C6" s="133" t="s">
        <v>488</v>
      </c>
      <c r="E6" s="750"/>
      <c r="F6" s="1">
        <v>11</v>
      </c>
      <c r="G6" s="753"/>
      <c r="H6" s="52">
        <v>12</v>
      </c>
      <c r="I6" s="753"/>
      <c r="J6" s="52">
        <v>13</v>
      </c>
      <c r="K6" s="138">
        <v>30</v>
      </c>
    </row>
    <row r="7" spans="1:11">
      <c r="A7" s="28" t="s">
        <v>54</v>
      </c>
      <c r="B7" s="24" t="s">
        <v>85</v>
      </c>
      <c r="C7" s="735" t="s">
        <v>489</v>
      </c>
      <c r="E7" s="750"/>
      <c r="F7" s="1">
        <v>12</v>
      </c>
      <c r="G7" s="753"/>
      <c r="H7" s="52">
        <v>13</v>
      </c>
      <c r="I7" s="753"/>
      <c r="J7" s="52">
        <v>14</v>
      </c>
      <c r="K7" s="138">
        <v>40</v>
      </c>
    </row>
    <row r="8" spans="1:11" ht="13.5" thickBot="1">
      <c r="A8" s="29" t="s">
        <v>55</v>
      </c>
      <c r="B8" s="25" t="s">
        <v>86</v>
      </c>
      <c r="C8" s="736"/>
      <c r="E8" s="750"/>
      <c r="F8" s="1">
        <v>13</v>
      </c>
      <c r="G8" s="753"/>
      <c r="H8" s="52">
        <v>14</v>
      </c>
      <c r="I8" s="753"/>
      <c r="J8" s="52">
        <v>15</v>
      </c>
      <c r="K8" s="138">
        <v>52</v>
      </c>
    </row>
    <row r="9" spans="1:11">
      <c r="A9" s="733" t="s">
        <v>56</v>
      </c>
      <c r="B9" s="22" t="s">
        <v>87</v>
      </c>
      <c r="C9" s="21" t="s">
        <v>491</v>
      </c>
      <c r="E9" s="750"/>
      <c r="F9" s="1">
        <v>14</v>
      </c>
      <c r="G9" s="753"/>
      <c r="H9" s="52">
        <v>15</v>
      </c>
      <c r="I9" s="753"/>
      <c r="J9" s="52">
        <v>16</v>
      </c>
      <c r="K9" s="138">
        <v>66</v>
      </c>
    </row>
    <row r="10" spans="1:11" ht="13.5" thickBot="1">
      <c r="A10" s="734"/>
      <c r="B10" s="23" t="s">
        <v>88</v>
      </c>
      <c r="C10" s="20" t="s">
        <v>490</v>
      </c>
      <c r="E10" s="750"/>
      <c r="F10" s="1">
        <v>15</v>
      </c>
      <c r="G10" s="753"/>
      <c r="H10" s="52">
        <v>16</v>
      </c>
      <c r="I10" s="753"/>
      <c r="J10" s="52">
        <v>17</v>
      </c>
      <c r="K10" s="138">
        <v>82</v>
      </c>
    </row>
    <row r="11" spans="1:11" ht="13.5" thickBot="1">
      <c r="E11" s="750"/>
      <c r="F11" s="1">
        <v>16</v>
      </c>
      <c r="G11" s="753"/>
      <c r="H11" s="52">
        <v>17</v>
      </c>
      <c r="I11" s="753"/>
      <c r="J11" s="52">
        <v>18</v>
      </c>
      <c r="K11" s="138">
        <v>100</v>
      </c>
    </row>
    <row r="12" spans="1:11" ht="13.5" thickBot="1">
      <c r="A12" s="19" t="s">
        <v>59</v>
      </c>
      <c r="B12" s="15" t="s">
        <v>58</v>
      </c>
      <c r="E12" s="750"/>
      <c r="F12" s="1">
        <v>17</v>
      </c>
      <c r="G12" s="753"/>
      <c r="H12" s="52">
        <v>18</v>
      </c>
      <c r="I12" s="753"/>
      <c r="J12" s="52">
        <v>19</v>
      </c>
      <c r="K12" s="138">
        <v>120</v>
      </c>
    </row>
    <row r="13" spans="1:11">
      <c r="A13" s="30" t="s">
        <v>60</v>
      </c>
      <c r="B13" s="26" t="s">
        <v>87</v>
      </c>
      <c r="E13" s="750"/>
      <c r="F13" s="1">
        <v>18</v>
      </c>
      <c r="G13" s="753"/>
      <c r="H13" s="52">
        <v>19</v>
      </c>
      <c r="I13" s="753"/>
      <c r="J13" s="52">
        <v>20</v>
      </c>
      <c r="K13" s="138">
        <v>145</v>
      </c>
    </row>
    <row r="14" spans="1:11" ht="13.5" thickBot="1">
      <c r="A14" s="29" t="s">
        <v>61</v>
      </c>
      <c r="B14" s="27" t="s">
        <v>89</v>
      </c>
      <c r="E14" s="750"/>
      <c r="F14" s="1">
        <v>19</v>
      </c>
      <c r="G14" s="753"/>
      <c r="H14" s="52">
        <v>20</v>
      </c>
      <c r="I14" s="753"/>
      <c r="J14" s="144" t="s">
        <v>367</v>
      </c>
      <c r="K14" s="138">
        <v>175</v>
      </c>
    </row>
    <row r="15" spans="1:11" ht="13.5" thickBot="1">
      <c r="E15" s="751"/>
      <c r="F15" s="5">
        <v>20</v>
      </c>
      <c r="G15" s="754"/>
      <c r="H15" s="53" t="s">
        <v>367</v>
      </c>
      <c r="I15" s="754"/>
      <c r="J15" s="53" t="s">
        <v>367</v>
      </c>
      <c r="K15" s="139">
        <v>250</v>
      </c>
    </row>
    <row r="16" spans="1:11">
      <c r="E16" s="167"/>
      <c r="F16" s="34"/>
      <c r="G16" s="34"/>
      <c r="H16" s="34"/>
      <c r="I16" s="167"/>
      <c r="J16" s="34"/>
      <c r="K16" s="34"/>
    </row>
    <row r="17" spans="5:11">
      <c r="E17" s="755" t="s">
        <v>370</v>
      </c>
      <c r="F17" s="756"/>
      <c r="G17" s="756"/>
      <c r="H17" s="756"/>
      <c r="I17" s="756"/>
      <c r="J17" s="756"/>
      <c r="K17" s="756"/>
    </row>
  </sheetData>
  <mergeCells count="11">
    <mergeCell ref="E1:J1"/>
    <mergeCell ref="E2:E15"/>
    <mergeCell ref="I2:I15"/>
    <mergeCell ref="E17:K17"/>
    <mergeCell ref="G2:G15"/>
    <mergeCell ref="A9:A10"/>
    <mergeCell ref="A2:A3"/>
    <mergeCell ref="C7:C8"/>
    <mergeCell ref="C2:C3"/>
    <mergeCell ref="A4:A6"/>
    <mergeCell ref="B4:B6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3" tint="0.39997558519241921"/>
  </sheetPr>
  <dimension ref="A1:M101"/>
  <sheetViews>
    <sheetView showGridLines="0" zoomScaleNormal="100" workbookViewId="0">
      <selection activeCell="F15" sqref="F15"/>
    </sheetView>
  </sheetViews>
  <sheetFormatPr defaultRowHeight="12.75"/>
  <cols>
    <col min="1" max="1" width="15.140625" customWidth="1"/>
    <col min="2" max="2" width="18.140625" customWidth="1"/>
    <col min="3" max="4" width="19.7109375" customWidth="1"/>
    <col min="11" max="11" width="9.140625" style="39"/>
    <col min="12" max="12" width="9.140625" style="1"/>
    <col min="13" max="13" width="9.140625" style="66"/>
  </cols>
  <sheetData>
    <row r="1" spans="1:13" ht="13.5" thickBot="1">
      <c r="A1" s="16" t="s">
        <v>36</v>
      </c>
      <c r="B1" s="17" t="s">
        <v>9</v>
      </c>
      <c r="C1" s="17" t="s">
        <v>51</v>
      </c>
      <c r="D1" s="18" t="s">
        <v>52</v>
      </c>
      <c r="F1" s="19" t="s">
        <v>365</v>
      </c>
      <c r="G1" s="15" t="s">
        <v>354</v>
      </c>
      <c r="K1" s="682" t="s">
        <v>580</v>
      </c>
      <c r="L1" s="683" t="s">
        <v>581</v>
      </c>
      <c r="M1" s="684" t="s">
        <v>582</v>
      </c>
    </row>
    <row r="2" spans="1:13">
      <c r="A2" s="761" t="s">
        <v>37</v>
      </c>
      <c r="B2" s="118" t="s">
        <v>297</v>
      </c>
      <c r="C2" s="96" t="s">
        <v>38</v>
      </c>
      <c r="D2" s="97" t="s">
        <v>39</v>
      </c>
      <c r="F2" s="37" t="s">
        <v>355</v>
      </c>
      <c r="G2" s="135">
        <v>1</v>
      </c>
      <c r="K2" s="46">
        <v>1</v>
      </c>
      <c r="L2" s="47">
        <f t="shared" ref="L2:L12" si="0">CHOOSE(ROUNDUP(K2/10,0),G$2,G$3,G$4,G$5,G$6,G$7,G$8,G$9,G$10,G$11)</f>
        <v>1</v>
      </c>
      <c r="M2" s="65">
        <f>SUM(L$2:L2)</f>
        <v>1</v>
      </c>
    </row>
    <row r="3" spans="1:13">
      <c r="A3" s="762"/>
      <c r="B3" s="119" t="s">
        <v>298</v>
      </c>
      <c r="C3" s="98" t="s">
        <v>41</v>
      </c>
      <c r="D3" s="99" t="s">
        <v>38</v>
      </c>
      <c r="F3" s="39" t="s">
        <v>356</v>
      </c>
      <c r="G3" s="66">
        <v>2</v>
      </c>
      <c r="K3" s="39">
        <v>2</v>
      </c>
      <c r="L3" s="1">
        <f t="shared" si="0"/>
        <v>1</v>
      </c>
      <c r="M3" s="66">
        <f>SUM(L$2:L3)</f>
        <v>2</v>
      </c>
    </row>
    <row r="4" spans="1:13">
      <c r="A4" s="762"/>
      <c r="B4" s="119" t="s">
        <v>299</v>
      </c>
      <c r="C4" s="98" t="s">
        <v>41</v>
      </c>
      <c r="D4" s="99" t="s">
        <v>38</v>
      </c>
      <c r="F4" s="39" t="s">
        <v>357</v>
      </c>
      <c r="G4" s="66">
        <v>3</v>
      </c>
      <c r="K4" s="39">
        <v>3</v>
      </c>
      <c r="L4" s="1">
        <f t="shared" si="0"/>
        <v>1</v>
      </c>
      <c r="M4" s="66">
        <f>SUM(L$2:L4)</f>
        <v>3</v>
      </c>
    </row>
    <row r="5" spans="1:13">
      <c r="A5" s="762"/>
      <c r="B5" s="169" t="s">
        <v>300</v>
      </c>
      <c r="C5" s="170" t="s">
        <v>38</v>
      </c>
      <c r="D5" s="171" t="s">
        <v>39</v>
      </c>
      <c r="F5" s="39" t="s">
        <v>358</v>
      </c>
      <c r="G5" s="66">
        <v>4</v>
      </c>
      <c r="K5" s="39">
        <v>4</v>
      </c>
      <c r="L5" s="1">
        <f t="shared" si="0"/>
        <v>1</v>
      </c>
      <c r="M5" s="66">
        <f>SUM(L$2:L5)</f>
        <v>4</v>
      </c>
    </row>
    <row r="6" spans="1:13" ht="13.5" thickBot="1">
      <c r="A6" s="763"/>
      <c r="B6" s="120" t="s">
        <v>442</v>
      </c>
      <c r="C6" s="100" t="s">
        <v>43</v>
      </c>
      <c r="D6" s="101" t="s">
        <v>44</v>
      </c>
      <c r="F6" s="39" t="s">
        <v>359</v>
      </c>
      <c r="G6" s="66">
        <v>5</v>
      </c>
      <c r="K6" s="39">
        <v>5</v>
      </c>
      <c r="L6" s="1">
        <f t="shared" si="0"/>
        <v>1</v>
      </c>
      <c r="M6" s="66">
        <f>SUM(L$2:L6)</f>
        <v>5</v>
      </c>
    </row>
    <row r="7" spans="1:13">
      <c r="A7" s="764" t="s">
        <v>42</v>
      </c>
      <c r="B7" s="121" t="s">
        <v>301</v>
      </c>
      <c r="C7" s="102" t="s">
        <v>43</v>
      </c>
      <c r="D7" s="103" t="s">
        <v>39</v>
      </c>
      <c r="F7" s="39" t="s">
        <v>360</v>
      </c>
      <c r="G7" s="66">
        <v>7</v>
      </c>
      <c r="K7" s="39">
        <v>6</v>
      </c>
      <c r="L7" s="1">
        <f t="shared" si="0"/>
        <v>1</v>
      </c>
      <c r="M7" s="66">
        <f>SUM(L$2:L7)</f>
        <v>6</v>
      </c>
    </row>
    <row r="8" spans="1:13">
      <c r="A8" s="765"/>
      <c r="B8" s="122" t="s">
        <v>332</v>
      </c>
      <c r="C8" s="104" t="s">
        <v>44</v>
      </c>
      <c r="D8" s="105" t="s">
        <v>43</v>
      </c>
      <c r="F8" s="39" t="s">
        <v>361</v>
      </c>
      <c r="G8" s="66">
        <v>11</v>
      </c>
      <c r="K8" s="39">
        <v>7</v>
      </c>
      <c r="L8" s="1">
        <f t="shared" si="0"/>
        <v>1</v>
      </c>
      <c r="M8" s="66">
        <f>SUM(L$2:L8)</f>
        <v>7</v>
      </c>
    </row>
    <row r="9" spans="1:13">
      <c r="A9" s="765"/>
      <c r="B9" s="122" t="s">
        <v>333</v>
      </c>
      <c r="C9" s="104" t="s">
        <v>38</v>
      </c>
      <c r="D9" s="105" t="s">
        <v>39</v>
      </c>
      <c r="F9" s="39" t="s">
        <v>362</v>
      </c>
      <c r="G9" s="66">
        <v>17</v>
      </c>
      <c r="K9" s="39">
        <v>8</v>
      </c>
      <c r="L9" s="1">
        <f t="shared" si="0"/>
        <v>1</v>
      </c>
      <c r="M9" s="66">
        <f>SUM(L$2:L9)</f>
        <v>8</v>
      </c>
    </row>
    <row r="10" spans="1:13">
      <c r="A10" s="765"/>
      <c r="B10" s="122" t="s">
        <v>302</v>
      </c>
      <c r="C10" s="104" t="s">
        <v>39</v>
      </c>
      <c r="D10" s="105" t="s">
        <v>38</v>
      </c>
      <c r="F10" s="39" t="s">
        <v>363</v>
      </c>
      <c r="G10" s="66">
        <v>23</v>
      </c>
      <c r="K10" s="39">
        <v>9</v>
      </c>
      <c r="L10" s="1">
        <f t="shared" si="0"/>
        <v>1</v>
      </c>
      <c r="M10" s="66">
        <f>SUM(L$2:L10)</f>
        <v>9</v>
      </c>
    </row>
    <row r="11" spans="1:13" ht="13.5" thickBot="1">
      <c r="A11" s="765"/>
      <c r="B11" s="122" t="s">
        <v>334</v>
      </c>
      <c r="C11" s="104" t="s">
        <v>39</v>
      </c>
      <c r="D11" s="105" t="s">
        <v>38</v>
      </c>
      <c r="F11" s="41" t="s">
        <v>364</v>
      </c>
      <c r="G11" s="67">
        <v>29</v>
      </c>
      <c r="K11" s="39">
        <v>10</v>
      </c>
      <c r="L11" s="1">
        <f t="shared" si="0"/>
        <v>1</v>
      </c>
      <c r="M11" s="66">
        <f>SUM(L$2:L11)</f>
        <v>10</v>
      </c>
    </row>
    <row r="12" spans="1:13" ht="13.5" thickBot="1">
      <c r="A12" s="766"/>
      <c r="B12" s="123" t="s">
        <v>303</v>
      </c>
      <c r="C12" s="106" t="s">
        <v>43</v>
      </c>
      <c r="D12" s="107" t="s">
        <v>44</v>
      </c>
      <c r="K12" s="39">
        <v>11</v>
      </c>
      <c r="L12" s="1">
        <f t="shared" si="0"/>
        <v>2</v>
      </c>
      <c r="M12" s="66">
        <f>SUM(L$2:L12)</f>
        <v>12</v>
      </c>
    </row>
    <row r="13" spans="1:13" ht="13.5" thickBot="1">
      <c r="A13" s="767" t="s">
        <v>45</v>
      </c>
      <c r="B13" s="124" t="s">
        <v>304</v>
      </c>
      <c r="C13" s="108" t="s">
        <v>41</v>
      </c>
      <c r="D13" s="109" t="s">
        <v>43</v>
      </c>
      <c r="K13" s="39">
        <v>12</v>
      </c>
      <c r="L13" s="1">
        <f t="shared" ref="L13:L76" si="1">CHOOSE(ROUNDUP(K13/10,0),G$2,G$3,G$4,G$5,G$6,G$7,G$8,G$9,G$10,G$11)</f>
        <v>2</v>
      </c>
      <c r="M13" s="66">
        <f>SUM(L$2:L13)</f>
        <v>14</v>
      </c>
    </row>
    <row r="14" spans="1:13">
      <c r="A14" s="759"/>
      <c r="B14" s="125" t="s">
        <v>305</v>
      </c>
      <c r="C14" s="110" t="s">
        <v>44</v>
      </c>
      <c r="D14" s="111" t="s">
        <v>41</v>
      </c>
      <c r="F14" s="685" t="s">
        <v>578</v>
      </c>
      <c r="G14" s="686" t="s">
        <v>579</v>
      </c>
      <c r="H14" s="687" t="s">
        <v>354</v>
      </c>
      <c r="K14" s="39">
        <v>13</v>
      </c>
      <c r="L14" s="1">
        <f t="shared" si="1"/>
        <v>2</v>
      </c>
      <c r="M14" s="66">
        <f>SUM(L$2:L14)</f>
        <v>16</v>
      </c>
    </row>
    <row r="15" spans="1:13" ht="13.5" thickBot="1">
      <c r="A15" s="759"/>
      <c r="B15" s="125" t="s">
        <v>306</v>
      </c>
      <c r="C15" s="110" t="s">
        <v>38</v>
      </c>
      <c r="D15" s="111" t="s">
        <v>44</v>
      </c>
      <c r="F15" s="539">
        <v>22</v>
      </c>
      <c r="G15" s="688">
        <v>40</v>
      </c>
      <c r="H15" s="689">
        <f>INDEX(K2:M101,G15,3)-INDEX(K2:M101,F15,3)</f>
        <v>64</v>
      </c>
      <c r="K15" s="39">
        <v>14</v>
      </c>
      <c r="L15" s="1">
        <f t="shared" si="1"/>
        <v>2</v>
      </c>
      <c r="M15" s="66">
        <f>SUM(L$2:L15)</f>
        <v>18</v>
      </c>
    </row>
    <row r="16" spans="1:13" ht="13.5" thickBot="1">
      <c r="A16" s="759"/>
      <c r="B16" s="126" t="s">
        <v>307</v>
      </c>
      <c r="C16" s="112" t="s">
        <v>44</v>
      </c>
      <c r="D16" s="113" t="s">
        <v>38</v>
      </c>
      <c r="K16" s="39">
        <v>15</v>
      </c>
      <c r="L16" s="1">
        <f t="shared" si="1"/>
        <v>2</v>
      </c>
      <c r="M16" s="66">
        <f>SUM(L$2:L16)</f>
        <v>20</v>
      </c>
    </row>
    <row r="17" spans="1:13">
      <c r="A17" s="767" t="s">
        <v>407</v>
      </c>
      <c r="B17" s="124" t="s">
        <v>308</v>
      </c>
      <c r="C17" s="108" t="s">
        <v>49</v>
      </c>
      <c r="D17" s="109" t="s">
        <v>44</v>
      </c>
      <c r="K17" s="39">
        <v>16</v>
      </c>
      <c r="L17" s="1">
        <f t="shared" si="1"/>
        <v>2</v>
      </c>
      <c r="M17" s="66">
        <f>SUM(L$2:L17)</f>
        <v>22</v>
      </c>
    </row>
    <row r="18" spans="1:13" ht="13.5" thickBot="1">
      <c r="A18" s="760"/>
      <c r="B18" s="127" t="s">
        <v>309</v>
      </c>
      <c r="C18" s="114" t="s">
        <v>44</v>
      </c>
      <c r="D18" s="115" t="s">
        <v>49</v>
      </c>
      <c r="K18" s="39">
        <v>17</v>
      </c>
      <c r="L18" s="1">
        <f t="shared" si="1"/>
        <v>2</v>
      </c>
      <c r="M18" s="66">
        <f>SUM(L$2:L18)</f>
        <v>24</v>
      </c>
    </row>
    <row r="19" spans="1:13">
      <c r="A19" s="759" t="s">
        <v>48</v>
      </c>
      <c r="B19" s="128" t="s">
        <v>310</v>
      </c>
      <c r="C19" s="116" t="s">
        <v>43</v>
      </c>
      <c r="D19" s="117" t="s">
        <v>50</v>
      </c>
      <c r="K19" s="39">
        <v>18</v>
      </c>
      <c r="L19" s="1">
        <f t="shared" si="1"/>
        <v>2</v>
      </c>
      <c r="M19" s="66">
        <f>SUM(L$2:L19)</f>
        <v>26</v>
      </c>
    </row>
    <row r="20" spans="1:13" ht="13.5" thickBot="1">
      <c r="A20" s="760"/>
      <c r="B20" s="127" t="s">
        <v>311</v>
      </c>
      <c r="C20" s="114" t="s">
        <v>44</v>
      </c>
      <c r="D20" s="115" t="s">
        <v>50</v>
      </c>
      <c r="K20" s="39">
        <v>19</v>
      </c>
      <c r="L20" s="1">
        <f t="shared" si="1"/>
        <v>2</v>
      </c>
      <c r="M20" s="66">
        <f>SUM(L$2:L20)</f>
        <v>28</v>
      </c>
    </row>
    <row r="21" spans="1:13">
      <c r="K21" s="39">
        <v>20</v>
      </c>
      <c r="L21" s="1">
        <f t="shared" si="1"/>
        <v>2</v>
      </c>
      <c r="M21" s="66">
        <f>SUM(L$2:L21)</f>
        <v>30</v>
      </c>
    </row>
    <row r="22" spans="1:13">
      <c r="K22" s="39">
        <v>21</v>
      </c>
      <c r="L22" s="1">
        <f t="shared" si="1"/>
        <v>3</v>
      </c>
      <c r="M22" s="66">
        <f>SUM(L$2:L22)</f>
        <v>33</v>
      </c>
    </row>
    <row r="23" spans="1:13">
      <c r="A23" s="757" t="s">
        <v>500</v>
      </c>
      <c r="B23" s="238" t="s">
        <v>44</v>
      </c>
      <c r="G23" s="240" t="s">
        <v>44</v>
      </c>
      <c r="K23" s="39">
        <v>22</v>
      </c>
      <c r="L23" s="1">
        <f t="shared" si="1"/>
        <v>3</v>
      </c>
      <c r="M23" s="66">
        <f>SUM(L$2:L23)</f>
        <v>36</v>
      </c>
    </row>
    <row r="24" spans="1:13">
      <c r="A24" s="758"/>
      <c r="B24" s="239" t="s">
        <v>49</v>
      </c>
      <c r="G24" s="240" t="s">
        <v>38</v>
      </c>
      <c r="K24" s="39">
        <v>23</v>
      </c>
      <c r="L24" s="1">
        <f t="shared" si="1"/>
        <v>3</v>
      </c>
      <c r="M24" s="66">
        <f>SUM(L$2:L24)</f>
        <v>39</v>
      </c>
    </row>
    <row r="25" spans="1:13">
      <c r="G25" s="240" t="s">
        <v>39</v>
      </c>
      <c r="K25" s="39">
        <v>24</v>
      </c>
      <c r="L25" s="1">
        <f t="shared" si="1"/>
        <v>3</v>
      </c>
      <c r="M25" s="66">
        <f>SUM(L$2:L25)</f>
        <v>42</v>
      </c>
    </row>
    <row r="26" spans="1:13">
      <c r="G26" s="240" t="s">
        <v>41</v>
      </c>
      <c r="K26" s="39">
        <v>25</v>
      </c>
      <c r="L26" s="1">
        <f t="shared" si="1"/>
        <v>3</v>
      </c>
      <c r="M26" s="66">
        <f>SUM(L$2:L26)</f>
        <v>45</v>
      </c>
    </row>
    <row r="27" spans="1:13">
      <c r="G27" s="240" t="s">
        <v>43</v>
      </c>
      <c r="K27" s="39">
        <v>26</v>
      </c>
      <c r="L27" s="1">
        <f t="shared" si="1"/>
        <v>3</v>
      </c>
      <c r="M27" s="66">
        <f>SUM(L$2:L27)</f>
        <v>48</v>
      </c>
    </row>
    <row r="28" spans="1:13">
      <c r="G28" s="240" t="s">
        <v>49</v>
      </c>
      <c r="K28" s="39">
        <v>27</v>
      </c>
      <c r="L28" s="1">
        <f t="shared" si="1"/>
        <v>3</v>
      </c>
      <c r="M28" s="66">
        <f>SUM(L$2:L28)</f>
        <v>51</v>
      </c>
    </row>
    <row r="29" spans="1:13">
      <c r="K29" s="39">
        <v>28</v>
      </c>
      <c r="L29" s="1">
        <f t="shared" si="1"/>
        <v>3</v>
      </c>
      <c r="M29" s="66">
        <f>SUM(L$2:L29)</f>
        <v>54</v>
      </c>
    </row>
    <row r="30" spans="1:13">
      <c r="K30" s="39">
        <v>29</v>
      </c>
      <c r="L30" s="1">
        <f t="shared" si="1"/>
        <v>3</v>
      </c>
      <c r="M30" s="66">
        <f>SUM(L$2:L30)</f>
        <v>57</v>
      </c>
    </row>
    <row r="31" spans="1:13">
      <c r="K31" s="39">
        <v>30</v>
      </c>
      <c r="L31" s="1">
        <f t="shared" si="1"/>
        <v>3</v>
      </c>
      <c r="M31" s="66">
        <f>SUM(L$2:L31)</f>
        <v>60</v>
      </c>
    </row>
    <row r="32" spans="1:13">
      <c r="K32" s="39">
        <v>31</v>
      </c>
      <c r="L32" s="1">
        <f t="shared" si="1"/>
        <v>4</v>
      </c>
      <c r="M32" s="66">
        <f>SUM(L$2:L32)</f>
        <v>64</v>
      </c>
    </row>
    <row r="33" spans="11:13">
      <c r="K33" s="39">
        <v>32</v>
      </c>
      <c r="L33" s="1">
        <f t="shared" si="1"/>
        <v>4</v>
      </c>
      <c r="M33" s="66">
        <f>SUM(L$2:L33)</f>
        <v>68</v>
      </c>
    </row>
    <row r="34" spans="11:13">
      <c r="K34" s="39">
        <v>33</v>
      </c>
      <c r="L34" s="1">
        <f t="shared" si="1"/>
        <v>4</v>
      </c>
      <c r="M34" s="66">
        <f>SUM(L$2:L34)</f>
        <v>72</v>
      </c>
    </row>
    <row r="35" spans="11:13">
      <c r="K35" s="39">
        <v>34</v>
      </c>
      <c r="L35" s="1">
        <f t="shared" si="1"/>
        <v>4</v>
      </c>
      <c r="M35" s="66">
        <f>SUM(L$2:L35)</f>
        <v>76</v>
      </c>
    </row>
    <row r="36" spans="11:13">
      <c r="K36" s="39">
        <v>35</v>
      </c>
      <c r="L36" s="1">
        <f t="shared" si="1"/>
        <v>4</v>
      </c>
      <c r="M36" s="66">
        <f>SUM(L$2:L36)</f>
        <v>80</v>
      </c>
    </row>
    <row r="37" spans="11:13">
      <c r="K37" s="39">
        <v>36</v>
      </c>
      <c r="L37" s="1">
        <f t="shared" si="1"/>
        <v>4</v>
      </c>
      <c r="M37" s="66">
        <f>SUM(L$2:L37)</f>
        <v>84</v>
      </c>
    </row>
    <row r="38" spans="11:13">
      <c r="K38" s="39">
        <v>37</v>
      </c>
      <c r="L38" s="1">
        <f t="shared" si="1"/>
        <v>4</v>
      </c>
      <c r="M38" s="66">
        <f>SUM(L$2:L38)</f>
        <v>88</v>
      </c>
    </row>
    <row r="39" spans="11:13">
      <c r="K39" s="39">
        <v>38</v>
      </c>
      <c r="L39" s="1">
        <f t="shared" si="1"/>
        <v>4</v>
      </c>
      <c r="M39" s="66">
        <f>SUM(L$2:L39)</f>
        <v>92</v>
      </c>
    </row>
    <row r="40" spans="11:13">
      <c r="K40" s="39">
        <v>39</v>
      </c>
      <c r="L40" s="1">
        <f t="shared" si="1"/>
        <v>4</v>
      </c>
      <c r="M40" s="66">
        <f>SUM(L$2:L40)</f>
        <v>96</v>
      </c>
    </row>
    <row r="41" spans="11:13">
      <c r="K41" s="39">
        <v>40</v>
      </c>
      <c r="L41" s="1">
        <f t="shared" si="1"/>
        <v>4</v>
      </c>
      <c r="M41" s="66">
        <f>SUM(L$2:L41)</f>
        <v>100</v>
      </c>
    </row>
    <row r="42" spans="11:13">
      <c r="K42" s="39">
        <v>41</v>
      </c>
      <c r="L42" s="1">
        <f t="shared" si="1"/>
        <v>5</v>
      </c>
      <c r="M42" s="66">
        <f>SUM(L$2:L42)</f>
        <v>105</v>
      </c>
    </row>
    <row r="43" spans="11:13">
      <c r="K43" s="39">
        <v>42</v>
      </c>
      <c r="L43" s="1">
        <f t="shared" si="1"/>
        <v>5</v>
      </c>
      <c r="M43" s="66">
        <f>SUM(L$2:L43)</f>
        <v>110</v>
      </c>
    </row>
    <row r="44" spans="11:13">
      <c r="K44" s="39">
        <v>43</v>
      </c>
      <c r="L44" s="1">
        <f t="shared" si="1"/>
        <v>5</v>
      </c>
      <c r="M44" s="66">
        <f>SUM(L$2:L44)</f>
        <v>115</v>
      </c>
    </row>
    <row r="45" spans="11:13">
      <c r="K45" s="39">
        <v>44</v>
      </c>
      <c r="L45" s="1">
        <f t="shared" si="1"/>
        <v>5</v>
      </c>
      <c r="M45" s="66">
        <f>SUM(L$2:L45)</f>
        <v>120</v>
      </c>
    </row>
    <row r="46" spans="11:13">
      <c r="K46" s="39">
        <v>45</v>
      </c>
      <c r="L46" s="1">
        <f t="shared" si="1"/>
        <v>5</v>
      </c>
      <c r="M46" s="66">
        <f>SUM(L$2:L46)</f>
        <v>125</v>
      </c>
    </row>
    <row r="47" spans="11:13">
      <c r="K47" s="39">
        <v>46</v>
      </c>
      <c r="L47" s="1">
        <f t="shared" si="1"/>
        <v>5</v>
      </c>
      <c r="M47" s="66">
        <f>SUM(L$2:L47)</f>
        <v>130</v>
      </c>
    </row>
    <row r="48" spans="11:13">
      <c r="K48" s="39">
        <v>47</v>
      </c>
      <c r="L48" s="1">
        <f t="shared" si="1"/>
        <v>5</v>
      </c>
      <c r="M48" s="66">
        <f>SUM(L$2:L48)</f>
        <v>135</v>
      </c>
    </row>
    <row r="49" spans="11:13">
      <c r="K49" s="39">
        <v>48</v>
      </c>
      <c r="L49" s="1">
        <f t="shared" si="1"/>
        <v>5</v>
      </c>
      <c r="M49" s="66">
        <f>SUM(L$2:L49)</f>
        <v>140</v>
      </c>
    </row>
    <row r="50" spans="11:13">
      <c r="K50" s="39">
        <v>49</v>
      </c>
      <c r="L50" s="1">
        <f t="shared" si="1"/>
        <v>5</v>
      </c>
      <c r="M50" s="66">
        <f>SUM(L$2:L50)</f>
        <v>145</v>
      </c>
    </row>
    <row r="51" spans="11:13">
      <c r="K51" s="39">
        <v>50</v>
      </c>
      <c r="L51" s="1">
        <f t="shared" si="1"/>
        <v>5</v>
      </c>
      <c r="M51" s="66">
        <f>SUM(L$2:L51)</f>
        <v>150</v>
      </c>
    </row>
    <row r="52" spans="11:13">
      <c r="K52" s="39">
        <v>51</v>
      </c>
      <c r="L52" s="1">
        <f t="shared" si="1"/>
        <v>7</v>
      </c>
      <c r="M52" s="66">
        <f>SUM(L$2:L52)</f>
        <v>157</v>
      </c>
    </row>
    <row r="53" spans="11:13">
      <c r="K53" s="39">
        <v>52</v>
      </c>
      <c r="L53" s="1">
        <f t="shared" si="1"/>
        <v>7</v>
      </c>
      <c r="M53" s="66">
        <f>SUM(L$2:L53)</f>
        <v>164</v>
      </c>
    </row>
    <row r="54" spans="11:13">
      <c r="K54" s="39">
        <v>53</v>
      </c>
      <c r="L54" s="1">
        <f t="shared" si="1"/>
        <v>7</v>
      </c>
      <c r="M54" s="66">
        <f>SUM(L$2:L54)</f>
        <v>171</v>
      </c>
    </row>
    <row r="55" spans="11:13">
      <c r="K55" s="39">
        <v>54</v>
      </c>
      <c r="L55" s="1">
        <f t="shared" si="1"/>
        <v>7</v>
      </c>
      <c r="M55" s="66">
        <f>SUM(L$2:L55)</f>
        <v>178</v>
      </c>
    </row>
    <row r="56" spans="11:13">
      <c r="K56" s="39">
        <v>55</v>
      </c>
      <c r="L56" s="1">
        <f t="shared" si="1"/>
        <v>7</v>
      </c>
      <c r="M56" s="66">
        <f>SUM(L$2:L56)</f>
        <v>185</v>
      </c>
    </row>
    <row r="57" spans="11:13">
      <c r="K57" s="39">
        <v>56</v>
      </c>
      <c r="L57" s="1">
        <f t="shared" si="1"/>
        <v>7</v>
      </c>
      <c r="M57" s="66">
        <f>SUM(L$2:L57)</f>
        <v>192</v>
      </c>
    </row>
    <row r="58" spans="11:13">
      <c r="K58" s="39">
        <v>57</v>
      </c>
      <c r="L58" s="1">
        <f t="shared" si="1"/>
        <v>7</v>
      </c>
      <c r="M58" s="66">
        <f>SUM(L$2:L58)</f>
        <v>199</v>
      </c>
    </row>
    <row r="59" spans="11:13">
      <c r="K59" s="39">
        <v>58</v>
      </c>
      <c r="L59" s="1">
        <f t="shared" si="1"/>
        <v>7</v>
      </c>
      <c r="M59" s="66">
        <f>SUM(L$2:L59)</f>
        <v>206</v>
      </c>
    </row>
    <row r="60" spans="11:13">
      <c r="K60" s="39">
        <v>59</v>
      </c>
      <c r="L60" s="1">
        <f t="shared" si="1"/>
        <v>7</v>
      </c>
      <c r="M60" s="66">
        <f>SUM(L$2:L60)</f>
        <v>213</v>
      </c>
    </row>
    <row r="61" spans="11:13">
      <c r="K61" s="39">
        <v>60</v>
      </c>
      <c r="L61" s="1">
        <f t="shared" si="1"/>
        <v>7</v>
      </c>
      <c r="M61" s="66">
        <f>SUM(L$2:L61)</f>
        <v>220</v>
      </c>
    </row>
    <row r="62" spans="11:13">
      <c r="K62" s="39">
        <v>61</v>
      </c>
      <c r="L62" s="1">
        <f t="shared" si="1"/>
        <v>11</v>
      </c>
      <c r="M62" s="66">
        <f>SUM(L$2:L62)</f>
        <v>231</v>
      </c>
    </row>
    <row r="63" spans="11:13">
      <c r="K63" s="39">
        <v>62</v>
      </c>
      <c r="L63" s="1">
        <f t="shared" si="1"/>
        <v>11</v>
      </c>
      <c r="M63" s="66">
        <f>SUM(L$2:L63)</f>
        <v>242</v>
      </c>
    </row>
    <row r="64" spans="11:13">
      <c r="K64" s="39">
        <v>63</v>
      </c>
      <c r="L64" s="1">
        <f t="shared" si="1"/>
        <v>11</v>
      </c>
      <c r="M64" s="66">
        <f>SUM(L$2:L64)</f>
        <v>253</v>
      </c>
    </row>
    <row r="65" spans="11:13">
      <c r="K65" s="39">
        <v>64</v>
      </c>
      <c r="L65" s="1">
        <f t="shared" si="1"/>
        <v>11</v>
      </c>
      <c r="M65" s="66">
        <f>SUM(L$2:L65)</f>
        <v>264</v>
      </c>
    </row>
    <row r="66" spans="11:13">
      <c r="K66" s="39">
        <v>65</v>
      </c>
      <c r="L66" s="1">
        <f t="shared" si="1"/>
        <v>11</v>
      </c>
      <c r="M66" s="66">
        <f>SUM(L$2:L66)</f>
        <v>275</v>
      </c>
    </row>
    <row r="67" spans="11:13">
      <c r="K67" s="39">
        <v>66</v>
      </c>
      <c r="L67" s="1">
        <f t="shared" si="1"/>
        <v>11</v>
      </c>
      <c r="M67" s="66">
        <f>SUM(L$2:L67)</f>
        <v>286</v>
      </c>
    </row>
    <row r="68" spans="11:13">
      <c r="K68" s="39">
        <v>67</v>
      </c>
      <c r="L68" s="1">
        <f t="shared" si="1"/>
        <v>11</v>
      </c>
      <c r="M68" s="66">
        <f>SUM(L$2:L68)</f>
        <v>297</v>
      </c>
    </row>
    <row r="69" spans="11:13">
      <c r="K69" s="39">
        <v>68</v>
      </c>
      <c r="L69" s="1">
        <f t="shared" si="1"/>
        <v>11</v>
      </c>
      <c r="M69" s="66">
        <f>SUM(L$2:L69)</f>
        <v>308</v>
      </c>
    </row>
    <row r="70" spans="11:13">
      <c r="K70" s="39">
        <v>69</v>
      </c>
      <c r="L70" s="1">
        <f t="shared" si="1"/>
        <v>11</v>
      </c>
      <c r="M70" s="66">
        <f>SUM(L$2:L70)</f>
        <v>319</v>
      </c>
    </row>
    <row r="71" spans="11:13">
      <c r="K71" s="39">
        <v>70</v>
      </c>
      <c r="L71" s="1">
        <f t="shared" si="1"/>
        <v>11</v>
      </c>
      <c r="M71" s="66">
        <f>SUM(L$2:L71)</f>
        <v>330</v>
      </c>
    </row>
    <row r="72" spans="11:13">
      <c r="K72" s="39">
        <v>71</v>
      </c>
      <c r="L72" s="1">
        <f t="shared" si="1"/>
        <v>17</v>
      </c>
      <c r="M72" s="66">
        <f>SUM(L$2:L72)</f>
        <v>347</v>
      </c>
    </row>
    <row r="73" spans="11:13">
      <c r="K73" s="39">
        <v>72</v>
      </c>
      <c r="L73" s="1">
        <f t="shared" si="1"/>
        <v>17</v>
      </c>
      <c r="M73" s="66">
        <f>SUM(L$2:L73)</f>
        <v>364</v>
      </c>
    </row>
    <row r="74" spans="11:13">
      <c r="K74" s="39">
        <v>73</v>
      </c>
      <c r="L74" s="1">
        <f t="shared" si="1"/>
        <v>17</v>
      </c>
      <c r="M74" s="66">
        <f>SUM(L$2:L74)</f>
        <v>381</v>
      </c>
    </row>
    <row r="75" spans="11:13">
      <c r="K75" s="39">
        <v>74</v>
      </c>
      <c r="L75" s="1">
        <f t="shared" si="1"/>
        <v>17</v>
      </c>
      <c r="M75" s="66">
        <f>SUM(L$2:L75)</f>
        <v>398</v>
      </c>
    </row>
    <row r="76" spans="11:13">
      <c r="K76" s="39">
        <v>75</v>
      </c>
      <c r="L76" s="1">
        <f t="shared" si="1"/>
        <v>17</v>
      </c>
      <c r="M76" s="66">
        <f>SUM(L$2:L76)</f>
        <v>415</v>
      </c>
    </row>
    <row r="77" spans="11:13">
      <c r="K77" s="39">
        <v>76</v>
      </c>
      <c r="L77" s="1">
        <f t="shared" ref="L77:L101" si="2">CHOOSE(ROUNDUP(K77/10,0),G$2,G$3,G$4,G$5,G$6,G$7,G$8,G$9,G$10,G$11)</f>
        <v>17</v>
      </c>
      <c r="M77" s="66">
        <f>SUM(L$2:L77)</f>
        <v>432</v>
      </c>
    </row>
    <row r="78" spans="11:13">
      <c r="K78" s="39">
        <v>77</v>
      </c>
      <c r="L78" s="1">
        <f t="shared" si="2"/>
        <v>17</v>
      </c>
      <c r="M78" s="66">
        <f>SUM(L$2:L78)</f>
        <v>449</v>
      </c>
    </row>
    <row r="79" spans="11:13">
      <c r="K79" s="39">
        <v>78</v>
      </c>
      <c r="L79" s="1">
        <f t="shared" si="2"/>
        <v>17</v>
      </c>
      <c r="M79" s="66">
        <f>SUM(L$2:L79)</f>
        <v>466</v>
      </c>
    </row>
    <row r="80" spans="11:13">
      <c r="K80" s="39">
        <v>79</v>
      </c>
      <c r="L80" s="1">
        <f t="shared" si="2"/>
        <v>17</v>
      </c>
      <c r="M80" s="66">
        <f>SUM(L$2:L80)</f>
        <v>483</v>
      </c>
    </row>
    <row r="81" spans="11:13">
      <c r="K81" s="39">
        <v>80</v>
      </c>
      <c r="L81" s="1">
        <f t="shared" si="2"/>
        <v>17</v>
      </c>
      <c r="M81" s="66">
        <f>SUM(L$2:L81)</f>
        <v>500</v>
      </c>
    </row>
    <row r="82" spans="11:13">
      <c r="K82" s="39">
        <v>81</v>
      </c>
      <c r="L82" s="1">
        <f t="shared" si="2"/>
        <v>23</v>
      </c>
      <c r="M82" s="66">
        <f>SUM(L$2:L82)</f>
        <v>523</v>
      </c>
    </row>
    <row r="83" spans="11:13">
      <c r="K83" s="39">
        <v>82</v>
      </c>
      <c r="L83" s="1">
        <f t="shared" si="2"/>
        <v>23</v>
      </c>
      <c r="M83" s="66">
        <f>SUM(L$2:L83)</f>
        <v>546</v>
      </c>
    </row>
    <row r="84" spans="11:13">
      <c r="K84" s="39">
        <v>83</v>
      </c>
      <c r="L84" s="1">
        <f t="shared" si="2"/>
        <v>23</v>
      </c>
      <c r="M84" s="66">
        <f>SUM(L$2:L84)</f>
        <v>569</v>
      </c>
    </row>
    <row r="85" spans="11:13">
      <c r="K85" s="39">
        <v>84</v>
      </c>
      <c r="L85" s="1">
        <f t="shared" si="2"/>
        <v>23</v>
      </c>
      <c r="M85" s="66">
        <f>SUM(L$2:L85)</f>
        <v>592</v>
      </c>
    </row>
    <row r="86" spans="11:13">
      <c r="K86" s="39">
        <v>85</v>
      </c>
      <c r="L86" s="1">
        <f t="shared" si="2"/>
        <v>23</v>
      </c>
      <c r="M86" s="66">
        <f>SUM(L$2:L86)</f>
        <v>615</v>
      </c>
    </row>
    <row r="87" spans="11:13">
      <c r="K87" s="39">
        <v>86</v>
      </c>
      <c r="L87" s="1">
        <f t="shared" si="2"/>
        <v>23</v>
      </c>
      <c r="M87" s="66">
        <f>SUM(L$2:L87)</f>
        <v>638</v>
      </c>
    </row>
    <row r="88" spans="11:13">
      <c r="K88" s="39">
        <v>87</v>
      </c>
      <c r="L88" s="1">
        <f t="shared" si="2"/>
        <v>23</v>
      </c>
      <c r="M88" s="66">
        <f>SUM(L$2:L88)</f>
        <v>661</v>
      </c>
    </row>
    <row r="89" spans="11:13">
      <c r="K89" s="39">
        <v>88</v>
      </c>
      <c r="L89" s="1">
        <f t="shared" si="2"/>
        <v>23</v>
      </c>
      <c r="M89" s="66">
        <f>SUM(L$2:L89)</f>
        <v>684</v>
      </c>
    </row>
    <row r="90" spans="11:13">
      <c r="K90" s="39">
        <v>89</v>
      </c>
      <c r="L90" s="1">
        <f t="shared" si="2"/>
        <v>23</v>
      </c>
      <c r="M90" s="66">
        <f>SUM(L$2:L90)</f>
        <v>707</v>
      </c>
    </row>
    <row r="91" spans="11:13">
      <c r="K91" s="39">
        <v>90</v>
      </c>
      <c r="L91" s="1">
        <f t="shared" si="2"/>
        <v>23</v>
      </c>
      <c r="M91" s="66">
        <f>SUM(L$2:L91)</f>
        <v>730</v>
      </c>
    </row>
    <row r="92" spans="11:13">
      <c r="K92" s="39">
        <v>91</v>
      </c>
      <c r="L92" s="1">
        <f t="shared" si="2"/>
        <v>29</v>
      </c>
      <c r="M92" s="66">
        <f>SUM(L$2:L92)</f>
        <v>759</v>
      </c>
    </row>
    <row r="93" spans="11:13">
      <c r="K93" s="39">
        <v>92</v>
      </c>
      <c r="L93" s="1">
        <f t="shared" si="2"/>
        <v>29</v>
      </c>
      <c r="M93" s="66">
        <f>SUM(L$2:L93)</f>
        <v>788</v>
      </c>
    </row>
    <row r="94" spans="11:13">
      <c r="K94" s="39">
        <v>93</v>
      </c>
      <c r="L94" s="1">
        <f t="shared" si="2"/>
        <v>29</v>
      </c>
      <c r="M94" s="66">
        <f>SUM(L$2:L94)</f>
        <v>817</v>
      </c>
    </row>
    <row r="95" spans="11:13">
      <c r="K95" s="39">
        <v>94</v>
      </c>
      <c r="L95" s="1">
        <f t="shared" si="2"/>
        <v>29</v>
      </c>
      <c r="M95" s="66">
        <f>SUM(L$2:L95)</f>
        <v>846</v>
      </c>
    </row>
    <row r="96" spans="11:13">
      <c r="K96" s="39">
        <v>95</v>
      </c>
      <c r="L96" s="1">
        <f t="shared" si="2"/>
        <v>29</v>
      </c>
      <c r="M96" s="66">
        <f>SUM(L$2:L96)</f>
        <v>875</v>
      </c>
    </row>
    <row r="97" spans="11:13">
      <c r="K97" s="39">
        <v>96</v>
      </c>
      <c r="L97" s="1">
        <f t="shared" si="2"/>
        <v>29</v>
      </c>
      <c r="M97" s="66">
        <f>SUM(L$2:L97)</f>
        <v>904</v>
      </c>
    </row>
    <row r="98" spans="11:13">
      <c r="K98" s="39">
        <v>97</v>
      </c>
      <c r="L98" s="1">
        <f t="shared" si="2"/>
        <v>29</v>
      </c>
      <c r="M98" s="66">
        <f>SUM(L$2:L98)</f>
        <v>933</v>
      </c>
    </row>
    <row r="99" spans="11:13">
      <c r="K99" s="39">
        <v>98</v>
      </c>
      <c r="L99" s="1">
        <f t="shared" si="2"/>
        <v>29</v>
      </c>
      <c r="M99" s="66">
        <f>SUM(L$2:L99)</f>
        <v>962</v>
      </c>
    </row>
    <row r="100" spans="11:13">
      <c r="K100" s="39">
        <v>99</v>
      </c>
      <c r="L100" s="1">
        <f t="shared" si="2"/>
        <v>29</v>
      </c>
      <c r="M100" s="66">
        <f>SUM(L$2:L100)</f>
        <v>991</v>
      </c>
    </row>
    <row r="101" spans="11:13">
      <c r="K101" s="39">
        <v>100</v>
      </c>
      <c r="L101" s="1">
        <f t="shared" si="2"/>
        <v>29</v>
      </c>
      <c r="M101" s="66">
        <f>SUM(L$2:L101)</f>
        <v>1020</v>
      </c>
    </row>
  </sheetData>
  <mergeCells count="6">
    <mergeCell ref="A23:A24"/>
    <mergeCell ref="A19:A20"/>
    <mergeCell ref="A2:A6"/>
    <mergeCell ref="A7:A12"/>
    <mergeCell ref="A13:A16"/>
    <mergeCell ref="A17:A18"/>
  </mergeCells>
  <phoneticPr fontId="0" type="noConversion"/>
  <conditionalFormatting sqref="C2:D20">
    <cfRule type="cellIs" dxfId="35" priority="2" stopIfTrue="1" operator="equal">
      <formula>$B$23</formula>
    </cfRule>
    <cfRule type="cellIs" dxfId="34" priority="1" stopIfTrue="1" operator="equal">
      <formula>$B$24</formula>
    </cfRule>
  </conditionalFormatting>
  <dataValidations count="1">
    <dataValidation type="list" allowBlank="1" showInputMessage="1" showErrorMessage="1" sqref="B23:B24">
      <formula1>$G$23:$G$28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theme="3" tint="0.39997558519241921"/>
  </sheetPr>
  <dimension ref="A1:F17"/>
  <sheetViews>
    <sheetView workbookViewId="0">
      <selection activeCell="E44" sqref="E44"/>
    </sheetView>
  </sheetViews>
  <sheetFormatPr defaultRowHeight="12.75"/>
  <cols>
    <col min="1" max="1" width="11.7109375" customWidth="1"/>
    <col min="2" max="2" width="20.42578125" customWidth="1"/>
    <col min="3" max="3" width="9.85546875" customWidth="1"/>
    <col min="5" max="5" width="10" customWidth="1"/>
    <col min="6" max="6" width="11.42578125" customWidth="1"/>
  </cols>
  <sheetData>
    <row r="1" spans="1:6" ht="13.5" thickBot="1">
      <c r="A1" s="16" t="s">
        <v>79</v>
      </c>
      <c r="B1" s="18" t="s">
        <v>80</v>
      </c>
      <c r="C1" s="140" t="s">
        <v>368</v>
      </c>
      <c r="E1" s="19" t="s">
        <v>49</v>
      </c>
      <c r="F1" s="15" t="s">
        <v>375</v>
      </c>
    </row>
    <row r="2" spans="1:6">
      <c r="A2" s="28" t="s">
        <v>261</v>
      </c>
      <c r="B2" s="70" t="s">
        <v>251</v>
      </c>
      <c r="C2" s="141">
        <v>333</v>
      </c>
      <c r="E2" s="163">
        <v>5</v>
      </c>
      <c r="F2" s="51" t="s">
        <v>381</v>
      </c>
    </row>
    <row r="3" spans="1:6">
      <c r="A3" s="31" t="s">
        <v>166</v>
      </c>
      <c r="B3" s="71" t="s">
        <v>164</v>
      </c>
      <c r="C3" s="142">
        <v>60</v>
      </c>
      <c r="E3" s="164">
        <v>6</v>
      </c>
      <c r="F3" s="40" t="s">
        <v>380</v>
      </c>
    </row>
    <row r="4" spans="1:6">
      <c r="A4" s="31" t="s">
        <v>262</v>
      </c>
      <c r="B4" s="71" t="s">
        <v>65</v>
      </c>
      <c r="C4" s="142">
        <v>90</v>
      </c>
      <c r="E4" s="164">
        <v>7</v>
      </c>
      <c r="F4" s="40" t="s">
        <v>379</v>
      </c>
    </row>
    <row r="5" spans="1:6">
      <c r="A5" s="31" t="s">
        <v>263</v>
      </c>
      <c r="B5" s="71" t="s">
        <v>353</v>
      </c>
      <c r="C5" s="142">
        <v>120</v>
      </c>
      <c r="E5" s="164">
        <v>8</v>
      </c>
      <c r="F5" s="40" t="s">
        <v>378</v>
      </c>
    </row>
    <row r="6" spans="1:6">
      <c r="A6" s="31" t="s">
        <v>264</v>
      </c>
      <c r="B6" s="71" t="s">
        <v>82</v>
      </c>
      <c r="C6" s="142">
        <v>150</v>
      </c>
      <c r="E6" s="164">
        <v>9</v>
      </c>
      <c r="F6" s="40" t="s">
        <v>377</v>
      </c>
    </row>
    <row r="7" spans="1:6">
      <c r="A7" s="31" t="s">
        <v>406</v>
      </c>
      <c r="B7" s="71" t="s">
        <v>252</v>
      </c>
      <c r="C7" s="142">
        <v>180</v>
      </c>
      <c r="E7" s="39">
        <v>10</v>
      </c>
      <c r="F7" s="40" t="s">
        <v>251</v>
      </c>
    </row>
    <row r="8" spans="1:6">
      <c r="A8" s="31" t="s">
        <v>265</v>
      </c>
      <c r="B8" s="71" t="s">
        <v>83</v>
      </c>
      <c r="C8" s="142">
        <v>210</v>
      </c>
      <c r="E8" s="165">
        <v>11</v>
      </c>
      <c r="F8" s="40" t="s">
        <v>382</v>
      </c>
    </row>
    <row r="9" spans="1:6">
      <c r="A9" s="31" t="s">
        <v>266</v>
      </c>
      <c r="B9" s="71" t="s">
        <v>462</v>
      </c>
      <c r="C9" s="142">
        <v>240</v>
      </c>
      <c r="E9" s="165">
        <v>12</v>
      </c>
      <c r="F9" s="40" t="s">
        <v>383</v>
      </c>
    </row>
    <row r="10" spans="1:6">
      <c r="A10" s="229" t="s">
        <v>267</v>
      </c>
      <c r="B10" s="230" t="s">
        <v>463</v>
      </c>
      <c r="C10" s="231">
        <v>270</v>
      </c>
      <c r="E10" s="165">
        <v>13</v>
      </c>
      <c r="F10" s="40" t="s">
        <v>384</v>
      </c>
    </row>
    <row r="11" spans="1:6" ht="13.5" thickBot="1">
      <c r="A11" s="29" t="s">
        <v>461</v>
      </c>
      <c r="B11" s="72" t="s">
        <v>464</v>
      </c>
      <c r="C11" s="143">
        <v>300</v>
      </c>
      <c r="E11" s="165">
        <v>14</v>
      </c>
      <c r="F11" s="40" t="s">
        <v>385</v>
      </c>
    </row>
    <row r="12" spans="1:6">
      <c r="E12" s="165">
        <v>15</v>
      </c>
      <c r="F12" s="40" t="s">
        <v>386</v>
      </c>
    </row>
    <row r="13" spans="1:6">
      <c r="E13" s="165">
        <v>16</v>
      </c>
      <c r="F13" s="40" t="s">
        <v>387</v>
      </c>
    </row>
    <row r="14" spans="1:6">
      <c r="E14" s="165">
        <v>17</v>
      </c>
      <c r="F14" s="40" t="s">
        <v>388</v>
      </c>
    </row>
    <row r="15" spans="1:6">
      <c r="E15" s="165">
        <v>18</v>
      </c>
      <c r="F15" s="40" t="s">
        <v>389</v>
      </c>
    </row>
    <row r="16" spans="1:6">
      <c r="E16" s="165">
        <v>19</v>
      </c>
      <c r="F16" s="40" t="s">
        <v>390</v>
      </c>
    </row>
    <row r="17" spans="5:6" ht="13.5" thickBot="1">
      <c r="E17" s="166">
        <v>20</v>
      </c>
      <c r="F17" s="42" t="s">
        <v>391</v>
      </c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00"/>
  </sheetPr>
  <dimension ref="A1:BC37"/>
  <sheetViews>
    <sheetView zoomScaleNormal="100" workbookViewId="0">
      <pane xSplit="8" ySplit="1" topLeftCell="Y2" activePane="bottomRight" state="frozen"/>
      <selection pane="topRight" activeCell="I1" sqref="I1"/>
      <selection pane="bottomLeft" activeCell="A2" sqref="A2"/>
      <selection pane="bottomRight" activeCell="Z7" sqref="Z7"/>
    </sheetView>
  </sheetViews>
  <sheetFormatPr defaultRowHeight="12.75"/>
  <cols>
    <col min="1" max="1" width="17" style="11" customWidth="1"/>
    <col min="2" max="2" width="8.85546875" customWidth="1"/>
    <col min="3" max="3" width="6.42578125" customWidth="1"/>
    <col min="4" max="4" width="4.5703125" customWidth="1"/>
    <col min="5" max="5" width="6.28515625" customWidth="1"/>
    <col min="6" max="6" width="8.42578125" customWidth="1"/>
    <col min="7" max="7" width="9.5703125" customWidth="1"/>
    <col min="8" max="9" width="6.85546875" customWidth="1"/>
    <col min="10" max="11" width="7.28515625" customWidth="1"/>
    <col min="12" max="12" width="9.85546875" customWidth="1"/>
    <col min="13" max="13" width="9" customWidth="1"/>
    <col min="14" max="14" width="7.85546875" customWidth="1"/>
    <col min="15" max="15" width="7.7109375" customWidth="1"/>
    <col min="16" max="16" width="7" customWidth="1"/>
    <col min="17" max="17" width="15.7109375" customWidth="1"/>
    <col min="18" max="18" width="9.7109375" customWidth="1"/>
    <col min="19" max="19" width="8.42578125" customWidth="1"/>
    <col min="20" max="23" width="12.5703125" customWidth="1"/>
    <col min="24" max="24" width="34.42578125" customWidth="1"/>
    <col min="30" max="55" width="4.42578125" style="673" customWidth="1"/>
  </cols>
  <sheetData>
    <row r="1" spans="1:55" s="352" customFormat="1" ht="29.25" customHeight="1" thickBot="1">
      <c r="A1" s="348" t="s">
        <v>0</v>
      </c>
      <c r="B1" s="349" t="s">
        <v>1</v>
      </c>
      <c r="C1" s="350" t="s">
        <v>2</v>
      </c>
      <c r="D1" s="351" t="s">
        <v>501</v>
      </c>
      <c r="E1" s="353" t="s">
        <v>484</v>
      </c>
      <c r="F1" s="349" t="s">
        <v>3</v>
      </c>
      <c r="G1" s="415" t="s">
        <v>4</v>
      </c>
      <c r="H1" s="349" t="s">
        <v>502</v>
      </c>
      <c r="I1" s="588" t="s">
        <v>560</v>
      </c>
      <c r="J1" s="350" t="s">
        <v>5</v>
      </c>
      <c r="K1" s="589" t="s">
        <v>561</v>
      </c>
      <c r="L1" s="350" t="s">
        <v>6</v>
      </c>
      <c r="M1" s="350" t="s">
        <v>7</v>
      </c>
      <c r="N1" s="350" t="s">
        <v>504</v>
      </c>
      <c r="O1" s="350" t="s">
        <v>503</v>
      </c>
      <c r="P1" s="350" t="s">
        <v>8</v>
      </c>
      <c r="Q1" s="350" t="s">
        <v>9</v>
      </c>
      <c r="R1" s="436" t="s">
        <v>505</v>
      </c>
      <c r="S1" s="436" t="s">
        <v>506</v>
      </c>
      <c r="T1" s="436" t="s">
        <v>507</v>
      </c>
      <c r="U1" s="436" t="s">
        <v>591</v>
      </c>
      <c r="V1" s="436" t="s">
        <v>592</v>
      </c>
      <c r="W1" s="436" t="s">
        <v>593</v>
      </c>
      <c r="X1" s="351" t="s">
        <v>10</v>
      </c>
      <c r="AC1" s="352">
        <v>0</v>
      </c>
      <c r="AD1" s="676">
        <v>1</v>
      </c>
      <c r="AE1" s="676">
        <v>2</v>
      </c>
      <c r="AF1" s="676">
        <v>3</v>
      </c>
      <c r="AG1" s="676">
        <v>4</v>
      </c>
      <c r="AH1" s="676">
        <v>5</v>
      </c>
      <c r="AI1" s="676">
        <v>6</v>
      </c>
      <c r="AJ1" s="676">
        <v>7</v>
      </c>
      <c r="AK1" s="676">
        <v>8</v>
      </c>
      <c r="AL1" s="676">
        <v>9</v>
      </c>
      <c r="AM1" s="676">
        <v>10</v>
      </c>
      <c r="AN1" s="676">
        <v>11</v>
      </c>
      <c r="AO1" s="676">
        <v>12</v>
      </c>
      <c r="AP1" s="676">
        <v>13</v>
      </c>
      <c r="AQ1" s="676">
        <v>14</v>
      </c>
      <c r="AR1" s="676">
        <v>15</v>
      </c>
      <c r="AS1" s="676">
        <v>16</v>
      </c>
      <c r="AT1" s="676">
        <v>17</v>
      </c>
      <c r="AU1" s="676">
        <v>18</v>
      </c>
      <c r="AV1" s="676">
        <v>19</v>
      </c>
      <c r="AW1" s="676">
        <v>20</v>
      </c>
      <c r="AX1" s="676">
        <v>21</v>
      </c>
      <c r="AY1" s="676">
        <v>22</v>
      </c>
      <c r="AZ1" s="676">
        <v>23</v>
      </c>
      <c r="BA1" s="676">
        <v>24</v>
      </c>
      <c r="BB1" s="676">
        <v>25</v>
      </c>
      <c r="BC1" s="676">
        <v>26</v>
      </c>
    </row>
    <row r="2" spans="1:55">
      <c r="A2" s="244" t="s">
        <v>18</v>
      </c>
      <c r="B2" s="333">
        <v>0.8</v>
      </c>
      <c r="C2" s="318">
        <v>1</v>
      </c>
      <c r="D2" s="369"/>
      <c r="E2" s="370">
        <v>4</v>
      </c>
      <c r="F2" s="354" t="s">
        <v>292</v>
      </c>
      <c r="G2" s="399">
        <v>3</v>
      </c>
      <c r="H2" s="400"/>
      <c r="I2" s="590"/>
      <c r="J2" s="247">
        <v>5</v>
      </c>
      <c r="K2" s="605"/>
      <c r="L2" s="416">
        <v>-0.05</v>
      </c>
      <c r="M2" s="247"/>
      <c r="N2" s="248">
        <v>5</v>
      </c>
      <c r="O2" s="248">
        <v>5</v>
      </c>
      <c r="P2" s="248" t="s">
        <v>71</v>
      </c>
      <c r="Q2" s="249" t="s">
        <v>480</v>
      </c>
      <c r="R2" s="437">
        <f t="shared" ref="R2:R33" si="0">G2/N2</f>
        <v>0.6</v>
      </c>
      <c r="S2" s="437">
        <f t="shared" ref="S2:S33" si="1">J2/N2</f>
        <v>1</v>
      </c>
      <c r="T2" s="437">
        <f t="shared" ref="T2:T33" si="2">R2/S2</f>
        <v>0.6</v>
      </c>
      <c r="U2" s="692">
        <f>Table1[[#This Row],[Damage / sec]]/Table1[[#This Row],[Weight]]</f>
        <v>0.74999999999999989</v>
      </c>
      <c r="V2" s="692">
        <f>Table1[[#This Row],[Damage / sec]]/Table1[[#This Row],[Slots]]</f>
        <v>0.6</v>
      </c>
      <c r="W2" s="692">
        <f>Table1[[#This Row],[Weight]]/Table1[[#This Row],[Slots]]</f>
        <v>0.8</v>
      </c>
      <c r="X2" s="250" t="s">
        <v>348</v>
      </c>
      <c r="AB2" s="768" t="s">
        <v>600</v>
      </c>
      <c r="AC2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2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16.25</v>
      </c>
      <c r="AE2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27.5</v>
      </c>
      <c r="AF2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38.75</v>
      </c>
      <c r="AG2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50</v>
      </c>
      <c r="AH2" s="673" t="str">
        <f>IF(AH$1&gt;=Table1[[#This Row],[Min]],IF(AH$1&lt;=Table1[[#This Row],[Max]],(AH$1-Table1[[#This Row],[Min]])*45/(Table1[[#This Row],[Max]]-Table1[[#This Row],[Min]])-100*Table1[[#This Row],[Modifier]],""),20-100*Table1[[#This Row],[Modifier]])</f>
        <v/>
      </c>
      <c r="AI2" s="673" t="str">
        <f>IF(AI$1&gt;=Table1[[#This Row],[Min]],IF(AI$1&lt;=Table1[[#This Row],[Max]],(AI$1-Table1[[#This Row],[Min]])*45/(Table1[[#This Row],[Max]]-Table1[[#This Row],[Min]])-100*Table1[[#This Row],[Modifier]],""),20-100*Table1[[#This Row],[Modifier]])</f>
        <v/>
      </c>
      <c r="AJ2" s="673" t="str">
        <f>IF(AJ$1&gt;=Table1[[#This Row],[Min]],IF(AJ$1&lt;=Table1[[#This Row],[Max]],(AJ$1-Table1[[#This Row],[Min]])*45/(Table1[[#This Row],[Max]]-Table1[[#This Row],[Min]])-100*Table1[[#This Row],[Modifier]],""),20-100*Table1[[#This Row],[Modifier]])</f>
        <v/>
      </c>
      <c r="AK2" s="673" t="str">
        <f>IF(AK$1&gt;=Table1[[#This Row],[Min]],IF(AK$1&lt;=Table1[[#This Row],[Max]],(AK$1-Table1[[#This Row],[Min]])*45/(Table1[[#This Row],[Max]]-Table1[[#This Row],[Min]])-100*Table1[[#This Row],[Modifier]],""),20-100*Table1[[#This Row],[Modifier]])</f>
        <v/>
      </c>
      <c r="AL2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2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2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2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2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2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2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2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2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2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2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2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2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2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2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2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3" spans="1:55">
      <c r="A3" s="245" t="s">
        <v>19</v>
      </c>
      <c r="B3" s="334">
        <v>1.5</v>
      </c>
      <c r="C3" s="319">
        <v>1</v>
      </c>
      <c r="D3" s="371"/>
      <c r="E3" s="372">
        <v>9</v>
      </c>
      <c r="F3" s="355" t="s">
        <v>329</v>
      </c>
      <c r="G3" s="401">
        <v>6</v>
      </c>
      <c r="H3" s="355"/>
      <c r="I3" s="591"/>
      <c r="J3" s="251">
        <v>14</v>
      </c>
      <c r="K3" s="606"/>
      <c r="L3" s="417">
        <v>-0.05</v>
      </c>
      <c r="M3" s="251"/>
      <c r="N3" s="252">
        <v>7</v>
      </c>
      <c r="O3" s="252">
        <v>9</v>
      </c>
      <c r="P3" s="252" t="s">
        <v>63</v>
      </c>
      <c r="Q3" s="253" t="s">
        <v>480</v>
      </c>
      <c r="R3" s="438">
        <f t="shared" si="0"/>
        <v>0.8571428571428571</v>
      </c>
      <c r="S3" s="438">
        <f t="shared" si="1"/>
        <v>2</v>
      </c>
      <c r="T3" s="438">
        <f t="shared" si="2"/>
        <v>0.42857142857142855</v>
      </c>
      <c r="U3" s="693">
        <f>Table1[[#This Row],[Damage / sec]]/Table1[[#This Row],[Weight]]</f>
        <v>0.5714285714285714</v>
      </c>
      <c r="V3" s="693">
        <f>Table1[[#This Row],[Damage / sec]]/Table1[[#This Row],[Slots]]</f>
        <v>0.8571428571428571</v>
      </c>
      <c r="W3" s="693">
        <f>Table1[[#This Row],[Weight]]/Table1[[#This Row],[Slots]]</f>
        <v>1.5</v>
      </c>
      <c r="X3" s="254" t="s">
        <v>348</v>
      </c>
      <c r="AB3" s="768"/>
      <c r="AC3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3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10</v>
      </c>
      <c r="AE3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15</v>
      </c>
      <c r="AF3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20</v>
      </c>
      <c r="AG3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25</v>
      </c>
      <c r="AH3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30</v>
      </c>
      <c r="AI3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35</v>
      </c>
      <c r="AJ3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40</v>
      </c>
      <c r="AK3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45</v>
      </c>
      <c r="AL3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50</v>
      </c>
      <c r="AM3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3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3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3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3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3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3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3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3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3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3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3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3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3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3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3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3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4" spans="1:55">
      <c r="A4" s="245" t="s">
        <v>20</v>
      </c>
      <c r="B4" s="334">
        <v>2.5</v>
      </c>
      <c r="C4" s="319">
        <v>2</v>
      </c>
      <c r="D4" s="371"/>
      <c r="E4" s="372">
        <v>7</v>
      </c>
      <c r="F4" s="355" t="s">
        <v>329</v>
      </c>
      <c r="G4" s="401">
        <v>8</v>
      </c>
      <c r="H4" s="355"/>
      <c r="I4" s="591"/>
      <c r="J4" s="251">
        <v>13</v>
      </c>
      <c r="K4" s="606"/>
      <c r="L4" s="418">
        <v>0</v>
      </c>
      <c r="M4" s="251"/>
      <c r="N4" s="252">
        <v>8</v>
      </c>
      <c r="O4" s="252">
        <v>10</v>
      </c>
      <c r="P4" s="252" t="s">
        <v>67</v>
      </c>
      <c r="Q4" s="253" t="s">
        <v>480</v>
      </c>
      <c r="R4" s="438">
        <f t="shared" si="0"/>
        <v>1</v>
      </c>
      <c r="S4" s="438">
        <f t="shared" si="1"/>
        <v>1.625</v>
      </c>
      <c r="T4" s="438">
        <f t="shared" si="2"/>
        <v>0.61538461538461542</v>
      </c>
      <c r="U4" s="693">
        <f>Table1[[#This Row],[Damage / sec]]/Table1[[#This Row],[Weight]]</f>
        <v>0.4</v>
      </c>
      <c r="V4" s="693">
        <f>Table1[[#This Row],[Damage / sec]]/Table1[[#This Row],[Slots]]</f>
        <v>0.5</v>
      </c>
      <c r="W4" s="693">
        <f>Table1[[#This Row],[Weight]]/Table1[[#This Row],[Slots]]</f>
        <v>1.25</v>
      </c>
      <c r="X4" s="254" t="s">
        <v>349</v>
      </c>
      <c r="AB4" s="768"/>
      <c r="AC4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4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6.4285714285714288</v>
      </c>
      <c r="AE4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12.857142857142858</v>
      </c>
      <c r="AF4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19.285714285714285</v>
      </c>
      <c r="AG4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25.714285714285715</v>
      </c>
      <c r="AH4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32.142857142857146</v>
      </c>
      <c r="AI4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38.571428571428569</v>
      </c>
      <c r="AJ4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45</v>
      </c>
      <c r="AK4" s="673" t="str">
        <f>IF(AK$1&gt;=Table1[[#This Row],[Min]],IF(AK$1&lt;=Table1[[#This Row],[Max]],(AK$1-Table1[[#This Row],[Min]])*45/(Table1[[#This Row],[Max]]-Table1[[#This Row],[Min]])-100*Table1[[#This Row],[Modifier]],""),20-100*Table1[[#This Row],[Modifier]])</f>
        <v/>
      </c>
      <c r="AL4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4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4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4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4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4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4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4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4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4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4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4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4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4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4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4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4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4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5" spans="1:55">
      <c r="A5" s="245" t="s">
        <v>21</v>
      </c>
      <c r="B5" s="334">
        <v>4</v>
      </c>
      <c r="C5" s="319">
        <v>2</v>
      </c>
      <c r="D5" s="371"/>
      <c r="E5" s="372">
        <v>13</v>
      </c>
      <c r="F5" s="355" t="s">
        <v>330</v>
      </c>
      <c r="G5" s="401">
        <v>9</v>
      </c>
      <c r="H5" s="355"/>
      <c r="I5" s="591"/>
      <c r="J5" s="251">
        <v>23</v>
      </c>
      <c r="K5" s="606"/>
      <c r="L5" s="417">
        <v>-0.05</v>
      </c>
      <c r="M5" s="251"/>
      <c r="N5" s="317">
        <v>13</v>
      </c>
      <c r="O5" s="317">
        <v>23</v>
      </c>
      <c r="P5" s="252" t="s">
        <v>76</v>
      </c>
      <c r="Q5" s="253" t="s">
        <v>480</v>
      </c>
      <c r="R5" s="438">
        <f t="shared" si="0"/>
        <v>0.69230769230769229</v>
      </c>
      <c r="S5" s="438">
        <f t="shared" si="1"/>
        <v>1.7692307692307692</v>
      </c>
      <c r="T5" s="438">
        <f t="shared" si="2"/>
        <v>0.39130434782608697</v>
      </c>
      <c r="U5" s="693">
        <f>Table1[[#This Row],[Damage / sec]]/Table1[[#This Row],[Weight]]</f>
        <v>0.17307692307692307</v>
      </c>
      <c r="V5" s="693">
        <f>Table1[[#This Row],[Damage / sec]]/Table1[[#This Row],[Slots]]</f>
        <v>0.34615384615384615</v>
      </c>
      <c r="W5" s="693">
        <f>Table1[[#This Row],[Weight]]/Table1[[#This Row],[Slots]]</f>
        <v>2</v>
      </c>
      <c r="X5" s="254" t="s">
        <v>352</v>
      </c>
      <c r="AB5" s="768"/>
      <c r="AC5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5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8.4615384615384617</v>
      </c>
      <c r="AE5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11.923076923076923</v>
      </c>
      <c r="AF5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15.384615384615385</v>
      </c>
      <c r="AG5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18.846153846153847</v>
      </c>
      <c r="AH5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22.307692307692307</v>
      </c>
      <c r="AI5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25.76923076923077</v>
      </c>
      <c r="AJ5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29.23076923076923</v>
      </c>
      <c r="AK5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32.692307692307693</v>
      </c>
      <c r="AL5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36.153846153846153</v>
      </c>
      <c r="AM5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39.615384615384613</v>
      </c>
      <c r="AN5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43.07692307692308</v>
      </c>
      <c r="AO5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46.53846153846154</v>
      </c>
      <c r="AP5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50</v>
      </c>
      <c r="AQ5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5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5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5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5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5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5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5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5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5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5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5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5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6" spans="1:55">
      <c r="A6" s="245" t="s">
        <v>22</v>
      </c>
      <c r="B6" s="334">
        <v>7.5</v>
      </c>
      <c r="C6" s="319">
        <v>3</v>
      </c>
      <c r="D6" s="371">
        <v>3</v>
      </c>
      <c r="E6" s="372">
        <v>16</v>
      </c>
      <c r="F6" s="355" t="s">
        <v>343</v>
      </c>
      <c r="G6" s="401">
        <v>11</v>
      </c>
      <c r="H6" s="355"/>
      <c r="I6" s="591"/>
      <c r="J6" s="251">
        <v>33</v>
      </c>
      <c r="K6" s="606"/>
      <c r="L6" s="418">
        <v>0</v>
      </c>
      <c r="M6" s="251"/>
      <c r="N6" s="252" t="s">
        <v>587</v>
      </c>
      <c r="O6" s="252">
        <v>33</v>
      </c>
      <c r="P6" s="252" t="s">
        <v>65</v>
      </c>
      <c r="Q6" s="253" t="s">
        <v>480</v>
      </c>
      <c r="R6" s="438">
        <f t="shared" si="0"/>
        <v>0.6875</v>
      </c>
      <c r="S6" s="438">
        <f t="shared" si="1"/>
        <v>2.0625</v>
      </c>
      <c r="T6" s="438">
        <f t="shared" si="2"/>
        <v>0.33333333333333331</v>
      </c>
      <c r="U6" s="693">
        <f>Table1[[#This Row],[Damage / sec]]/Table1[[#This Row],[Weight]]</f>
        <v>9.166666666666666E-2</v>
      </c>
      <c r="V6" s="693">
        <f>Table1[[#This Row],[Damage / sec]]/Table1[[#This Row],[Slots]]</f>
        <v>0.22916666666666666</v>
      </c>
      <c r="W6" s="693">
        <f>Table1[[#This Row],[Weight]]/Table1[[#This Row],[Slots]]</f>
        <v>2.5</v>
      </c>
      <c r="X6" s="254" t="s">
        <v>350</v>
      </c>
      <c r="AB6" s="768"/>
      <c r="AC6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20</v>
      </c>
      <c r="AD6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20</v>
      </c>
      <c r="AE6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20</v>
      </c>
      <c r="AF6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0</v>
      </c>
      <c r="AG6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3.4615384615384617</v>
      </c>
      <c r="AH6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6.9230769230769234</v>
      </c>
      <c r="AI6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10.384615384615385</v>
      </c>
      <c r="AJ6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13.846153846153847</v>
      </c>
      <c r="AK6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17.307692307692307</v>
      </c>
      <c r="AL6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20.76923076923077</v>
      </c>
      <c r="AM6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24.23076923076923</v>
      </c>
      <c r="AN6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27.692307692307693</v>
      </c>
      <c r="AO6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31.153846153846153</v>
      </c>
      <c r="AP6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34.615384615384613</v>
      </c>
      <c r="AQ6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38.07692307692308</v>
      </c>
      <c r="AR6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41.53846153846154</v>
      </c>
      <c r="AS6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45</v>
      </c>
      <c r="AT6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6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6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6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6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6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6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6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6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6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7" spans="1:55">
      <c r="A7" s="245" t="s">
        <v>24</v>
      </c>
      <c r="B7" s="334">
        <v>8.5</v>
      </c>
      <c r="C7" s="319">
        <v>4</v>
      </c>
      <c r="D7" s="371"/>
      <c r="E7" s="372">
        <v>8</v>
      </c>
      <c r="F7" s="355" t="s">
        <v>329</v>
      </c>
      <c r="G7" s="401">
        <v>13</v>
      </c>
      <c r="H7" s="355"/>
      <c r="I7" s="591"/>
      <c r="J7" s="251">
        <v>14</v>
      </c>
      <c r="K7" s="606"/>
      <c r="L7" s="418">
        <v>0</v>
      </c>
      <c r="M7" s="251"/>
      <c r="N7" s="252">
        <v>12</v>
      </c>
      <c r="O7" s="252">
        <v>20</v>
      </c>
      <c r="P7" s="252" t="s">
        <v>75</v>
      </c>
      <c r="Q7" s="253" t="s">
        <v>480</v>
      </c>
      <c r="R7" s="438">
        <f t="shared" si="0"/>
        <v>1.0833333333333333</v>
      </c>
      <c r="S7" s="438">
        <f t="shared" si="1"/>
        <v>1.1666666666666667</v>
      </c>
      <c r="T7" s="438">
        <f t="shared" si="2"/>
        <v>0.92857142857142849</v>
      </c>
      <c r="U7" s="693">
        <f>Table1[[#This Row],[Damage / sec]]/Table1[[#This Row],[Weight]]</f>
        <v>0.12745098039215685</v>
      </c>
      <c r="V7" s="693">
        <f>Table1[[#This Row],[Damage / sec]]/Table1[[#This Row],[Slots]]</f>
        <v>0.27083333333333331</v>
      </c>
      <c r="W7" s="693">
        <f>Table1[[#This Row],[Weight]]/Table1[[#This Row],[Slots]]</f>
        <v>2.125</v>
      </c>
      <c r="X7" s="254"/>
      <c r="AB7" s="768"/>
      <c r="AC7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7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5.625</v>
      </c>
      <c r="AE7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11.25</v>
      </c>
      <c r="AF7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16.875</v>
      </c>
      <c r="AG7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22.5</v>
      </c>
      <c r="AH7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28.125</v>
      </c>
      <c r="AI7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33.75</v>
      </c>
      <c r="AJ7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39.375</v>
      </c>
      <c r="AK7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45</v>
      </c>
      <c r="AL7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7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7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7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7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7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7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7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7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7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7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7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7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7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7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7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7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7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8" spans="1:55">
      <c r="A8" s="245" t="s">
        <v>23</v>
      </c>
      <c r="B8" s="334">
        <v>10</v>
      </c>
      <c r="C8" s="319">
        <v>4</v>
      </c>
      <c r="D8" s="371"/>
      <c r="E8" s="372">
        <v>5</v>
      </c>
      <c r="F8" s="355" t="s">
        <v>329</v>
      </c>
      <c r="G8" s="401">
        <v>25</v>
      </c>
      <c r="H8" s="355"/>
      <c r="I8" s="591"/>
      <c r="J8" s="251">
        <v>35</v>
      </c>
      <c r="K8" s="606"/>
      <c r="L8" s="417">
        <v>-0.05</v>
      </c>
      <c r="M8" s="251"/>
      <c r="N8" s="252">
        <v>15</v>
      </c>
      <c r="O8" s="252">
        <v>30</v>
      </c>
      <c r="P8" s="252" t="s">
        <v>77</v>
      </c>
      <c r="Q8" s="253" t="s">
        <v>480</v>
      </c>
      <c r="R8" s="438">
        <f t="shared" si="0"/>
        <v>1.6666666666666667</v>
      </c>
      <c r="S8" s="438">
        <f t="shared" si="1"/>
        <v>2.3333333333333335</v>
      </c>
      <c r="T8" s="438">
        <f t="shared" si="2"/>
        <v>0.7142857142857143</v>
      </c>
      <c r="U8" s="693">
        <f>Table1[[#This Row],[Damage / sec]]/Table1[[#This Row],[Weight]]</f>
        <v>0.16666666666666669</v>
      </c>
      <c r="V8" s="693">
        <f>Table1[[#This Row],[Damage / sec]]/Table1[[#This Row],[Slots]]</f>
        <v>0.41666666666666669</v>
      </c>
      <c r="W8" s="693">
        <f>Table1[[#This Row],[Weight]]/Table1[[#This Row],[Slots]]</f>
        <v>2.5</v>
      </c>
      <c r="X8" s="254" t="s">
        <v>350</v>
      </c>
      <c r="AB8" s="768"/>
      <c r="AC8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8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14</v>
      </c>
      <c r="AE8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23</v>
      </c>
      <c r="AF8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32</v>
      </c>
      <c r="AG8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41</v>
      </c>
      <c r="AH8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50</v>
      </c>
      <c r="AI8" s="673" t="str">
        <f>IF(AI$1&gt;=Table1[[#This Row],[Min]],IF(AI$1&lt;=Table1[[#This Row],[Max]],(AI$1-Table1[[#This Row],[Min]])*45/(Table1[[#This Row],[Max]]-Table1[[#This Row],[Min]])-100*Table1[[#This Row],[Modifier]],""),20-100*Table1[[#This Row],[Modifier]])</f>
        <v/>
      </c>
      <c r="AJ8" s="673" t="str">
        <f>IF(AJ$1&gt;=Table1[[#This Row],[Min]],IF(AJ$1&lt;=Table1[[#This Row],[Max]],(AJ$1-Table1[[#This Row],[Min]])*45/(Table1[[#This Row],[Max]]-Table1[[#This Row],[Min]])-100*Table1[[#This Row],[Modifier]],""),20-100*Table1[[#This Row],[Modifier]])</f>
        <v/>
      </c>
      <c r="AK8" s="673" t="str">
        <f>IF(AK$1&gt;=Table1[[#This Row],[Min]],IF(AK$1&lt;=Table1[[#This Row],[Max]],(AK$1-Table1[[#This Row],[Min]])*45/(Table1[[#This Row],[Max]]-Table1[[#This Row],[Min]])-100*Table1[[#This Row],[Modifier]],""),20-100*Table1[[#This Row],[Modifier]])</f>
        <v/>
      </c>
      <c r="AL8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8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8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8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8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8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8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8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8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8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8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8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8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8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8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8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8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8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9" spans="1:55">
      <c r="A9" s="245" t="s">
        <v>29</v>
      </c>
      <c r="B9" s="334">
        <v>2.5</v>
      </c>
      <c r="C9" s="319">
        <v>1</v>
      </c>
      <c r="D9" s="371"/>
      <c r="E9" s="372">
        <v>1</v>
      </c>
      <c r="F9" s="355" t="s">
        <v>292</v>
      </c>
      <c r="G9" s="401">
        <v>7</v>
      </c>
      <c r="H9" s="355"/>
      <c r="I9" s="591">
        <f>Table1[[#This Row],[Damage]]/Table1[[#This Row],[Reload]]</f>
        <v>0.875</v>
      </c>
      <c r="J9" s="251">
        <v>7</v>
      </c>
      <c r="K9" s="606">
        <f>Table1[[#This Row],[Heat]]/Table1[[#This Row],[Reload]]</f>
        <v>0.875</v>
      </c>
      <c r="L9" s="419">
        <v>0.1</v>
      </c>
      <c r="M9" s="251">
        <v>7</v>
      </c>
      <c r="N9" s="252">
        <v>8</v>
      </c>
      <c r="O9" s="252"/>
      <c r="P9" s="252" t="s">
        <v>68</v>
      </c>
      <c r="Q9" s="253" t="s">
        <v>480</v>
      </c>
      <c r="R9" s="438">
        <f t="shared" si="0"/>
        <v>0.875</v>
      </c>
      <c r="S9" s="438">
        <f t="shared" si="1"/>
        <v>0.875</v>
      </c>
      <c r="T9" s="438">
        <f t="shared" si="2"/>
        <v>1</v>
      </c>
      <c r="U9" s="693">
        <f>Table1[[#This Row],[Damage / sec]]/Table1[[#This Row],[Weight]]</f>
        <v>0.35</v>
      </c>
      <c r="V9" s="693">
        <f>Table1[[#This Row],[Damage / sec]]/Table1[[#This Row],[Slots]]</f>
        <v>0.875</v>
      </c>
      <c r="W9" s="693">
        <f>Table1[[#This Row],[Weight]]/Table1[[#This Row],[Slots]]</f>
        <v>2.5</v>
      </c>
      <c r="X9" s="254" t="s">
        <v>351</v>
      </c>
      <c r="AB9" s="768"/>
      <c r="AC9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-10</v>
      </c>
      <c r="AD9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35</v>
      </c>
      <c r="AE9" s="673" t="str">
        <f>IF(AE$1&gt;=Table1[[#This Row],[Min]],IF(AE$1&lt;=Table1[[#This Row],[Max]],(AE$1-Table1[[#This Row],[Min]])*45/(Table1[[#This Row],[Max]]-Table1[[#This Row],[Min]])-100*Table1[[#This Row],[Modifier]],""),20-100*Table1[[#This Row],[Modifier]])</f>
        <v/>
      </c>
      <c r="AF9" s="673" t="str">
        <f>IF(AF$1&gt;=Table1[[#This Row],[Min]],IF(AF$1&lt;=Table1[[#This Row],[Max]],(AF$1-Table1[[#This Row],[Min]])*45/(Table1[[#This Row],[Max]]-Table1[[#This Row],[Min]])-100*Table1[[#This Row],[Modifier]],""),20-100*Table1[[#This Row],[Modifier]])</f>
        <v/>
      </c>
      <c r="AG9" s="673" t="str">
        <f>IF(AG$1&gt;=Table1[[#This Row],[Min]],IF(AG$1&lt;=Table1[[#This Row],[Max]],(AG$1-Table1[[#This Row],[Min]])*45/(Table1[[#This Row],[Max]]-Table1[[#This Row],[Min]])-100*Table1[[#This Row],[Modifier]],""),20-100*Table1[[#This Row],[Modifier]])</f>
        <v/>
      </c>
      <c r="AH9" s="673" t="str">
        <f>IF(AH$1&gt;=Table1[[#This Row],[Min]],IF(AH$1&lt;=Table1[[#This Row],[Max]],(AH$1-Table1[[#This Row],[Min]])*45/(Table1[[#This Row],[Max]]-Table1[[#This Row],[Min]])-100*Table1[[#This Row],[Modifier]],""),20-100*Table1[[#This Row],[Modifier]])</f>
        <v/>
      </c>
      <c r="AI9" s="673" t="str">
        <f>IF(AI$1&gt;=Table1[[#This Row],[Min]],IF(AI$1&lt;=Table1[[#This Row],[Max]],(AI$1-Table1[[#This Row],[Min]])*45/(Table1[[#This Row],[Max]]-Table1[[#This Row],[Min]])-100*Table1[[#This Row],[Modifier]],""),20-100*Table1[[#This Row],[Modifier]])</f>
        <v/>
      </c>
      <c r="AJ9" s="673" t="str">
        <f>IF(AJ$1&gt;=Table1[[#This Row],[Min]],IF(AJ$1&lt;=Table1[[#This Row],[Max]],(AJ$1-Table1[[#This Row],[Min]])*45/(Table1[[#This Row],[Max]]-Table1[[#This Row],[Min]])-100*Table1[[#This Row],[Modifier]],""),20-100*Table1[[#This Row],[Modifier]])</f>
        <v/>
      </c>
      <c r="AK9" s="673" t="str">
        <f>IF(AK$1&gt;=Table1[[#This Row],[Min]],IF(AK$1&lt;=Table1[[#This Row],[Max]],(AK$1-Table1[[#This Row],[Min]])*45/(Table1[[#This Row],[Max]]-Table1[[#This Row],[Min]])-100*Table1[[#This Row],[Modifier]],""),20-100*Table1[[#This Row],[Modifier]])</f>
        <v/>
      </c>
      <c r="AL9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9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9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9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9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9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9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9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9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9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9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9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9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9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9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9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9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9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0" spans="1:55">
      <c r="A10" s="245" t="s">
        <v>27</v>
      </c>
      <c r="B10" s="334">
        <v>7.5</v>
      </c>
      <c r="C10" s="319">
        <v>4</v>
      </c>
      <c r="D10" s="371"/>
      <c r="E10" s="372">
        <v>7</v>
      </c>
      <c r="F10" s="355" t="s">
        <v>329</v>
      </c>
      <c r="G10" s="401">
        <v>10</v>
      </c>
      <c r="H10" s="355"/>
      <c r="I10" s="591"/>
      <c r="J10" s="251">
        <v>25</v>
      </c>
      <c r="K10" s="606"/>
      <c r="L10" s="417">
        <v>-0.05</v>
      </c>
      <c r="M10" s="251"/>
      <c r="N10" s="252">
        <v>13</v>
      </c>
      <c r="O10" s="252">
        <v>25</v>
      </c>
      <c r="P10" s="252" t="s">
        <v>77</v>
      </c>
      <c r="Q10" s="253" t="s">
        <v>480</v>
      </c>
      <c r="R10" s="438">
        <f t="shared" si="0"/>
        <v>0.76923076923076927</v>
      </c>
      <c r="S10" s="438">
        <f t="shared" si="1"/>
        <v>1.9230769230769231</v>
      </c>
      <c r="T10" s="438">
        <f t="shared" si="2"/>
        <v>0.4</v>
      </c>
      <c r="U10" s="693">
        <f>Table1[[#This Row],[Damage / sec]]/Table1[[#This Row],[Weight]]</f>
        <v>0.10256410256410257</v>
      </c>
      <c r="V10" s="693">
        <f>Table1[[#This Row],[Damage / sec]]/Table1[[#This Row],[Slots]]</f>
        <v>0.19230769230769232</v>
      </c>
      <c r="W10" s="693">
        <f>Table1[[#This Row],[Weight]]/Table1[[#This Row],[Slots]]</f>
        <v>1.875</v>
      </c>
      <c r="X10" s="254" t="s">
        <v>588</v>
      </c>
      <c r="AB10" s="768"/>
      <c r="AC10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10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11.428571428571429</v>
      </c>
      <c r="AE10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17.857142857142858</v>
      </c>
      <c r="AF10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24.285714285714285</v>
      </c>
      <c r="AG10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30.714285714285715</v>
      </c>
      <c r="AH10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37.142857142857146</v>
      </c>
      <c r="AI10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43.571428571428569</v>
      </c>
      <c r="AJ10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50</v>
      </c>
      <c r="AK10" s="673" t="str">
        <f>IF(AK$1&gt;=Table1[[#This Row],[Min]],IF(AK$1&lt;=Table1[[#This Row],[Max]],(AK$1-Table1[[#This Row],[Min]])*45/(Table1[[#This Row],[Max]]-Table1[[#This Row],[Min]])-100*Table1[[#This Row],[Modifier]],""),20-100*Table1[[#This Row],[Modifier]])</f>
        <v/>
      </c>
      <c r="AL10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10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10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10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10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10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10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0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0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0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0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0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0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0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0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0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0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0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1" spans="1:55">
      <c r="A11" s="245" t="s">
        <v>28</v>
      </c>
      <c r="B11" s="334">
        <v>7</v>
      </c>
      <c r="C11" s="319">
        <v>2</v>
      </c>
      <c r="D11" s="371">
        <v>1</v>
      </c>
      <c r="E11" s="372">
        <v>9</v>
      </c>
      <c r="F11" s="355" t="s">
        <v>342</v>
      </c>
      <c r="G11" s="401">
        <v>1E-3</v>
      </c>
      <c r="H11" s="355"/>
      <c r="I11" s="591"/>
      <c r="J11" s="251">
        <v>15</v>
      </c>
      <c r="K11" s="606"/>
      <c r="L11" s="417">
        <v>-0.1</v>
      </c>
      <c r="M11" s="251"/>
      <c r="N11" s="252">
        <v>12</v>
      </c>
      <c r="O11" s="252">
        <v>20</v>
      </c>
      <c r="P11" s="252" t="s">
        <v>73</v>
      </c>
      <c r="Q11" s="253" t="s">
        <v>480</v>
      </c>
      <c r="R11" s="438">
        <f t="shared" si="0"/>
        <v>8.3333333333333331E-5</v>
      </c>
      <c r="S11" s="438">
        <f t="shared" si="1"/>
        <v>1.25</v>
      </c>
      <c r="T11" s="438">
        <f t="shared" si="2"/>
        <v>6.666666666666667E-5</v>
      </c>
      <c r="U11" s="693">
        <f>Table1[[#This Row],[Damage / sec]]/Table1[[#This Row],[Weight]]</f>
        <v>1.1904761904761905E-5</v>
      </c>
      <c r="V11" s="693">
        <f>Table1[[#This Row],[Damage / sec]]/Table1[[#This Row],[Slots]]</f>
        <v>4.1666666666666665E-5</v>
      </c>
      <c r="W11" s="693">
        <f>Table1[[#This Row],[Weight]]/Table1[[#This Row],[Slots]]</f>
        <v>3.5</v>
      </c>
      <c r="X11" s="254" t="s">
        <v>62</v>
      </c>
      <c r="AB11" s="768"/>
      <c r="AC11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30</v>
      </c>
      <c r="AD11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10</v>
      </c>
      <c r="AE11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15.625</v>
      </c>
      <c r="AF11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21.25</v>
      </c>
      <c r="AG11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26.875</v>
      </c>
      <c r="AH11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32.5</v>
      </c>
      <c r="AI11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38.125</v>
      </c>
      <c r="AJ11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43.75</v>
      </c>
      <c r="AK11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49.375</v>
      </c>
      <c r="AL11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55</v>
      </c>
      <c r="AM11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11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11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11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11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11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1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1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1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1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1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1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1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1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1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1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1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2" spans="1:55" ht="13.5" thickBot="1">
      <c r="A12" s="246" t="s">
        <v>327</v>
      </c>
      <c r="B12" s="335">
        <v>3</v>
      </c>
      <c r="C12" s="320">
        <v>1</v>
      </c>
      <c r="D12" s="373">
        <v>1</v>
      </c>
      <c r="E12" s="374">
        <v>11</v>
      </c>
      <c r="F12" s="356" t="s">
        <v>343</v>
      </c>
      <c r="G12" s="402">
        <v>1E-3</v>
      </c>
      <c r="H12" s="356"/>
      <c r="I12" s="592"/>
      <c r="J12" s="255">
        <v>20</v>
      </c>
      <c r="K12" s="607"/>
      <c r="L12" s="420">
        <v>-0.1</v>
      </c>
      <c r="M12" s="255"/>
      <c r="N12" s="256">
        <v>13</v>
      </c>
      <c r="O12" s="256">
        <v>25</v>
      </c>
      <c r="P12" s="256" t="s">
        <v>74</v>
      </c>
      <c r="Q12" s="257" t="s">
        <v>480</v>
      </c>
      <c r="R12" s="439">
        <f t="shared" si="0"/>
        <v>7.6923076923076926E-5</v>
      </c>
      <c r="S12" s="439">
        <f t="shared" si="1"/>
        <v>1.5384615384615385</v>
      </c>
      <c r="T12" s="439">
        <f t="shared" si="2"/>
        <v>4.9999999999999996E-5</v>
      </c>
      <c r="U12" s="694">
        <f>Table1[[#This Row],[Damage / sec]]/Table1[[#This Row],[Weight]]</f>
        <v>2.5641025641025643E-5</v>
      </c>
      <c r="V12" s="694">
        <f>Table1[[#This Row],[Damage / sec]]/Table1[[#This Row],[Slots]]</f>
        <v>7.6923076923076926E-5</v>
      </c>
      <c r="W12" s="694">
        <f>Table1[[#This Row],[Weight]]/Table1[[#This Row],[Slots]]</f>
        <v>3</v>
      </c>
      <c r="X12" s="258" t="s">
        <v>328</v>
      </c>
      <c r="AB12" s="768"/>
      <c r="AC12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30</v>
      </c>
      <c r="AD12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10</v>
      </c>
      <c r="AE12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14.5</v>
      </c>
      <c r="AF12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19</v>
      </c>
      <c r="AG12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23.5</v>
      </c>
      <c r="AH12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28</v>
      </c>
      <c r="AI12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32.5</v>
      </c>
      <c r="AJ12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37</v>
      </c>
      <c r="AK12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41.5</v>
      </c>
      <c r="AL12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46</v>
      </c>
      <c r="AM12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50.5</v>
      </c>
      <c r="AN12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55</v>
      </c>
      <c r="AO12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12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12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12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2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2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2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2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2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2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2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2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2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2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2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3" spans="1:55">
      <c r="A13" s="271" t="s">
        <v>35</v>
      </c>
      <c r="B13" s="336">
        <v>0.5</v>
      </c>
      <c r="C13" s="321">
        <v>1</v>
      </c>
      <c r="D13" s="375"/>
      <c r="E13" s="376">
        <v>3</v>
      </c>
      <c r="F13" s="357" t="s">
        <v>292</v>
      </c>
      <c r="G13" s="403">
        <v>2</v>
      </c>
      <c r="H13" s="357"/>
      <c r="I13" s="593">
        <f>Table1[[#This Row],[Damage]]/Table1[[#This Row],[Reload]]</f>
        <v>0.33333333333333331</v>
      </c>
      <c r="J13" s="259">
        <v>2</v>
      </c>
      <c r="K13" s="608">
        <f>Table1[[#This Row],[Heat]]/Table1[[#This Row],[Reload]]</f>
        <v>0.33333333333333331</v>
      </c>
      <c r="L13" s="421">
        <v>0.05</v>
      </c>
      <c r="M13" s="259">
        <v>25</v>
      </c>
      <c r="N13" s="259">
        <v>6</v>
      </c>
      <c r="O13" s="259"/>
      <c r="P13" s="260" t="s">
        <v>70</v>
      </c>
      <c r="Q13" s="261" t="s">
        <v>33</v>
      </c>
      <c r="R13" s="440">
        <f t="shared" si="0"/>
        <v>0.33333333333333331</v>
      </c>
      <c r="S13" s="440">
        <f t="shared" si="1"/>
        <v>0.33333333333333331</v>
      </c>
      <c r="T13" s="440">
        <f t="shared" si="2"/>
        <v>1</v>
      </c>
      <c r="U13" s="695">
        <f>Table1[[#This Row],[Damage / sec]]/Table1[[#This Row],[Weight]]</f>
        <v>0.66666666666666663</v>
      </c>
      <c r="V13" s="695">
        <f>Table1[[#This Row],[Damage / sec]]/Table1[[#This Row],[Slots]]</f>
        <v>0.33333333333333331</v>
      </c>
      <c r="W13" s="695">
        <f>Table1[[#This Row],[Weight]]/Table1[[#This Row],[Slots]]</f>
        <v>0.5</v>
      </c>
      <c r="X13" s="262" t="s">
        <v>259</v>
      </c>
      <c r="AB13" s="768"/>
      <c r="AC13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-5</v>
      </c>
      <c r="AD13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10</v>
      </c>
      <c r="AE13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25</v>
      </c>
      <c r="AF13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40</v>
      </c>
      <c r="AG13" s="673" t="str">
        <f>IF(AG$1&gt;=Table1[[#This Row],[Min]],IF(AG$1&lt;=Table1[[#This Row],[Max]],(AG$1-Table1[[#This Row],[Min]])*45/(Table1[[#This Row],[Max]]-Table1[[#This Row],[Min]])-100*Table1[[#This Row],[Modifier]],""),20-100*Table1[[#This Row],[Modifier]])</f>
        <v/>
      </c>
      <c r="AH13" s="673" t="str">
        <f>IF(AH$1&gt;=Table1[[#This Row],[Min]],IF(AH$1&lt;=Table1[[#This Row],[Max]],(AH$1-Table1[[#This Row],[Min]])*45/(Table1[[#This Row],[Max]]-Table1[[#This Row],[Min]])-100*Table1[[#This Row],[Modifier]],""),20-100*Table1[[#This Row],[Modifier]])</f>
        <v/>
      </c>
      <c r="AI13" s="673" t="str">
        <f>IF(AI$1&gt;=Table1[[#This Row],[Min]],IF(AI$1&lt;=Table1[[#This Row],[Max]],(AI$1-Table1[[#This Row],[Min]])*45/(Table1[[#This Row],[Max]]-Table1[[#This Row],[Min]])-100*Table1[[#This Row],[Modifier]],""),20-100*Table1[[#This Row],[Modifier]])</f>
        <v/>
      </c>
      <c r="AJ13" s="673" t="str">
        <f>IF(AJ$1&gt;=Table1[[#This Row],[Min]],IF(AJ$1&lt;=Table1[[#This Row],[Max]],(AJ$1-Table1[[#This Row],[Min]])*45/(Table1[[#This Row],[Max]]-Table1[[#This Row],[Min]])-100*Table1[[#This Row],[Modifier]],""),20-100*Table1[[#This Row],[Modifier]])</f>
        <v/>
      </c>
      <c r="AK13" s="673" t="str">
        <f>IF(AK$1&gt;=Table1[[#This Row],[Min]],IF(AK$1&lt;=Table1[[#This Row],[Max]],(AK$1-Table1[[#This Row],[Min]])*45/(Table1[[#This Row],[Max]]-Table1[[#This Row],[Min]])-100*Table1[[#This Row],[Modifier]],""),20-100*Table1[[#This Row],[Modifier]])</f>
        <v/>
      </c>
      <c r="AL13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13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13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13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13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13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13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3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3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3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3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3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3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3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3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3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3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3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4" spans="1:55">
      <c r="A14" s="272" t="s">
        <v>13</v>
      </c>
      <c r="B14" s="337">
        <v>3</v>
      </c>
      <c r="C14" s="322">
        <v>2</v>
      </c>
      <c r="D14" s="377"/>
      <c r="E14" s="378">
        <v>20</v>
      </c>
      <c r="F14" s="358" t="s">
        <v>331</v>
      </c>
      <c r="G14" s="404">
        <v>4</v>
      </c>
      <c r="H14" s="358"/>
      <c r="I14" s="594">
        <f>Table1[[#This Row],[Damage]]/Table1[[#This Row],[Reload]]</f>
        <v>0.30769230769230771</v>
      </c>
      <c r="J14" s="263">
        <v>8</v>
      </c>
      <c r="K14" s="609">
        <f>Table1[[#This Row],[Heat]]/Table1[[#This Row],[Reload]]</f>
        <v>0.61538461538461542</v>
      </c>
      <c r="L14" s="422">
        <v>0</v>
      </c>
      <c r="M14" s="263">
        <v>22</v>
      </c>
      <c r="N14" s="263">
        <v>13</v>
      </c>
      <c r="O14" s="263"/>
      <c r="P14" s="264" t="s">
        <v>71</v>
      </c>
      <c r="Q14" s="265" t="s">
        <v>33</v>
      </c>
      <c r="R14" s="441">
        <f t="shared" si="0"/>
        <v>0.30769230769230771</v>
      </c>
      <c r="S14" s="441">
        <f t="shared" si="1"/>
        <v>0.61538461538461542</v>
      </c>
      <c r="T14" s="441">
        <f t="shared" si="2"/>
        <v>0.5</v>
      </c>
      <c r="U14" s="696">
        <f>Table1[[#This Row],[Damage / sec]]/Table1[[#This Row],[Weight]]</f>
        <v>0.10256410256410257</v>
      </c>
      <c r="V14" s="696">
        <f>Table1[[#This Row],[Damage / sec]]/Table1[[#This Row],[Slots]]</f>
        <v>0.15384615384615385</v>
      </c>
      <c r="W14" s="696">
        <f>Table1[[#This Row],[Weight]]/Table1[[#This Row],[Slots]]</f>
        <v>1.5</v>
      </c>
      <c r="X14" s="266" t="s">
        <v>260</v>
      </c>
      <c r="AB14" s="768"/>
      <c r="AC14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14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2.25</v>
      </c>
      <c r="AE14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4.5</v>
      </c>
      <c r="AF14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6.75</v>
      </c>
      <c r="AG14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9</v>
      </c>
      <c r="AH14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11.25</v>
      </c>
      <c r="AI14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13.5</v>
      </c>
      <c r="AJ14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15.75</v>
      </c>
      <c r="AK14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18</v>
      </c>
      <c r="AL14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20.25</v>
      </c>
      <c r="AM14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22.5</v>
      </c>
      <c r="AN14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24.75</v>
      </c>
      <c r="AO14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27</v>
      </c>
      <c r="AP14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29.25</v>
      </c>
      <c r="AQ14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31.5</v>
      </c>
      <c r="AR14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33.75</v>
      </c>
      <c r="AS14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36</v>
      </c>
      <c r="AT14" s="673">
        <f>IF(AT$1&gt;=Table1[[#This Row],[Min]],IF(AT$1&lt;=Table1[[#This Row],[Max]],(AT$1-Table1[[#This Row],[Min]])*45/(Table1[[#This Row],[Max]]-Table1[[#This Row],[Min]])-100*Table1[[#This Row],[Modifier]],""),20-100*Table1[[#This Row],[Modifier]])</f>
        <v>38.25</v>
      </c>
      <c r="AU14" s="673">
        <f>IF(AU$1&gt;=Table1[[#This Row],[Min]],IF(AU$1&lt;=Table1[[#This Row],[Max]],(AU$1-Table1[[#This Row],[Min]])*45/(Table1[[#This Row],[Max]]-Table1[[#This Row],[Min]])-100*Table1[[#This Row],[Modifier]],""),20-100*Table1[[#This Row],[Modifier]])</f>
        <v>40.5</v>
      </c>
      <c r="AV14" s="673">
        <f>IF(AV$1&gt;=Table1[[#This Row],[Min]],IF(AV$1&lt;=Table1[[#This Row],[Max]],(AV$1-Table1[[#This Row],[Min]])*45/(Table1[[#This Row],[Max]]-Table1[[#This Row],[Min]])-100*Table1[[#This Row],[Modifier]],""),20-100*Table1[[#This Row],[Modifier]])</f>
        <v>42.75</v>
      </c>
      <c r="AW14" s="673">
        <f>IF(AW$1&gt;=Table1[[#This Row],[Min]],IF(AW$1&lt;=Table1[[#This Row],[Max]],(AW$1-Table1[[#This Row],[Min]])*45/(Table1[[#This Row],[Max]]-Table1[[#This Row],[Min]])-100*Table1[[#This Row],[Modifier]],""),20-100*Table1[[#This Row],[Modifier]])</f>
        <v>45</v>
      </c>
      <c r="AX14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4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4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4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4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4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5" spans="1:55">
      <c r="A15" s="272" t="s">
        <v>14</v>
      </c>
      <c r="B15" s="337">
        <v>6</v>
      </c>
      <c r="C15" s="322">
        <v>3</v>
      </c>
      <c r="D15" s="377"/>
      <c r="E15" s="378">
        <v>16</v>
      </c>
      <c r="F15" s="358" t="s">
        <v>330</v>
      </c>
      <c r="G15" s="404">
        <v>7</v>
      </c>
      <c r="H15" s="358"/>
      <c r="I15" s="594">
        <f>Table1[[#This Row],[Damage]]/Table1[[#This Row],[Reload]]</f>
        <v>0.4375</v>
      </c>
      <c r="J15" s="263">
        <v>12</v>
      </c>
      <c r="K15" s="609">
        <f>Table1[[#This Row],[Heat]]/Table1[[#This Row],[Reload]]</f>
        <v>0.75</v>
      </c>
      <c r="L15" s="423">
        <v>0</v>
      </c>
      <c r="M15" s="263">
        <v>18</v>
      </c>
      <c r="N15" s="263">
        <v>16</v>
      </c>
      <c r="O15" s="263"/>
      <c r="P15" s="264" t="s">
        <v>63</v>
      </c>
      <c r="Q15" s="265" t="s">
        <v>33</v>
      </c>
      <c r="R15" s="441">
        <f t="shared" si="0"/>
        <v>0.4375</v>
      </c>
      <c r="S15" s="441">
        <f t="shared" si="1"/>
        <v>0.75</v>
      </c>
      <c r="T15" s="441">
        <f t="shared" si="2"/>
        <v>0.58333333333333337</v>
      </c>
      <c r="U15" s="696">
        <f>Table1[[#This Row],[Damage / sec]]/Table1[[#This Row],[Weight]]</f>
        <v>7.2916666666666671E-2</v>
      </c>
      <c r="V15" s="696">
        <f>Table1[[#This Row],[Damage / sec]]/Table1[[#This Row],[Slots]]</f>
        <v>0.14583333333333334</v>
      </c>
      <c r="W15" s="696">
        <f>Table1[[#This Row],[Weight]]/Table1[[#This Row],[Slots]]</f>
        <v>2</v>
      </c>
      <c r="X15" s="266" t="s">
        <v>260</v>
      </c>
      <c r="AB15" s="768"/>
      <c r="AC15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15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2.8125</v>
      </c>
      <c r="AE15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5.625</v>
      </c>
      <c r="AF15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8.4375</v>
      </c>
      <c r="AG15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11.25</v>
      </c>
      <c r="AH15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14.0625</v>
      </c>
      <c r="AI15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16.875</v>
      </c>
      <c r="AJ15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19.6875</v>
      </c>
      <c r="AK15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22.5</v>
      </c>
      <c r="AL15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25.3125</v>
      </c>
      <c r="AM15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28.125</v>
      </c>
      <c r="AN15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30.9375</v>
      </c>
      <c r="AO15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33.75</v>
      </c>
      <c r="AP15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36.5625</v>
      </c>
      <c r="AQ15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39.375</v>
      </c>
      <c r="AR15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42.1875</v>
      </c>
      <c r="AS15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45</v>
      </c>
      <c r="AT15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5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5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5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5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5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5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5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5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5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6" spans="1:55">
      <c r="A16" s="272" t="s">
        <v>15</v>
      </c>
      <c r="B16" s="337">
        <v>9</v>
      </c>
      <c r="C16" s="322">
        <v>4</v>
      </c>
      <c r="D16" s="377"/>
      <c r="E16" s="378">
        <v>12</v>
      </c>
      <c r="F16" s="358" t="s">
        <v>330</v>
      </c>
      <c r="G16" s="404">
        <v>12</v>
      </c>
      <c r="H16" s="358"/>
      <c r="I16" s="594">
        <f>Table1[[#This Row],[Damage]]/Table1[[#This Row],[Reload]]</f>
        <v>0.63157894736842102</v>
      </c>
      <c r="J16" s="263">
        <v>17</v>
      </c>
      <c r="K16" s="609">
        <f>Table1[[#This Row],[Heat]]/Table1[[#This Row],[Reload]]</f>
        <v>0.89473684210526316</v>
      </c>
      <c r="L16" s="424">
        <v>-0.05</v>
      </c>
      <c r="M16" s="263">
        <v>14</v>
      </c>
      <c r="N16" s="263">
        <v>19</v>
      </c>
      <c r="O16" s="263"/>
      <c r="P16" s="264" t="s">
        <v>72</v>
      </c>
      <c r="Q16" s="265" t="s">
        <v>33</v>
      </c>
      <c r="R16" s="441">
        <f t="shared" si="0"/>
        <v>0.63157894736842102</v>
      </c>
      <c r="S16" s="441">
        <f t="shared" si="1"/>
        <v>0.89473684210526316</v>
      </c>
      <c r="T16" s="441">
        <f t="shared" si="2"/>
        <v>0.70588235294117641</v>
      </c>
      <c r="U16" s="696">
        <f>Table1[[#This Row],[Damage / sec]]/Table1[[#This Row],[Weight]]</f>
        <v>7.0175438596491224E-2</v>
      </c>
      <c r="V16" s="696">
        <f>Table1[[#This Row],[Damage / sec]]/Table1[[#This Row],[Slots]]</f>
        <v>0.15789473684210525</v>
      </c>
      <c r="W16" s="696">
        <f>Table1[[#This Row],[Weight]]/Table1[[#This Row],[Slots]]</f>
        <v>2.25</v>
      </c>
      <c r="X16" s="266" t="s">
        <v>260</v>
      </c>
      <c r="AB16" s="768"/>
      <c r="AC16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16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8.75</v>
      </c>
      <c r="AE16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12.5</v>
      </c>
      <c r="AF16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16.25</v>
      </c>
      <c r="AG16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20</v>
      </c>
      <c r="AH16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23.75</v>
      </c>
      <c r="AI16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27.5</v>
      </c>
      <c r="AJ16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31.25</v>
      </c>
      <c r="AK16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35</v>
      </c>
      <c r="AL16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38.75</v>
      </c>
      <c r="AM16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42.5</v>
      </c>
      <c r="AN16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46.25</v>
      </c>
      <c r="AO16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50</v>
      </c>
      <c r="AP16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16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16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6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6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6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6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6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6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6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6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6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6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6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7" spans="1:55">
      <c r="A17" s="272" t="s">
        <v>16</v>
      </c>
      <c r="B17" s="337">
        <v>12</v>
      </c>
      <c r="C17" s="322">
        <v>5</v>
      </c>
      <c r="D17" s="377"/>
      <c r="E17" s="378">
        <v>8</v>
      </c>
      <c r="F17" s="358" t="s">
        <v>329</v>
      </c>
      <c r="G17" s="404">
        <v>20</v>
      </c>
      <c r="H17" s="358"/>
      <c r="I17" s="594">
        <f>Table1[[#This Row],[Damage]]/Table1[[#This Row],[Reload]]</f>
        <v>0.90909090909090906</v>
      </c>
      <c r="J17" s="263">
        <v>23</v>
      </c>
      <c r="K17" s="609">
        <f>Table1[[#This Row],[Heat]]/Table1[[#This Row],[Reload]]</f>
        <v>1.0454545454545454</v>
      </c>
      <c r="L17" s="424">
        <v>-0.05</v>
      </c>
      <c r="M17" s="263">
        <v>10</v>
      </c>
      <c r="N17" s="263">
        <v>22</v>
      </c>
      <c r="O17" s="263"/>
      <c r="P17" s="264" t="s">
        <v>73</v>
      </c>
      <c r="Q17" s="265" t="s">
        <v>33</v>
      </c>
      <c r="R17" s="441">
        <f t="shared" si="0"/>
        <v>0.90909090909090906</v>
      </c>
      <c r="S17" s="441">
        <f t="shared" si="1"/>
        <v>1.0454545454545454</v>
      </c>
      <c r="T17" s="441">
        <f t="shared" si="2"/>
        <v>0.86956521739130432</v>
      </c>
      <c r="U17" s="696">
        <f>Table1[[#This Row],[Damage / sec]]/Table1[[#This Row],[Weight]]</f>
        <v>7.575757575757576E-2</v>
      </c>
      <c r="V17" s="696">
        <f>Table1[[#This Row],[Damage / sec]]/Table1[[#This Row],[Slots]]</f>
        <v>0.18181818181818182</v>
      </c>
      <c r="W17" s="696">
        <f>Table1[[#This Row],[Weight]]/Table1[[#This Row],[Slots]]</f>
        <v>2.4</v>
      </c>
      <c r="X17" s="266" t="s">
        <v>260</v>
      </c>
      <c r="AB17" s="768"/>
      <c r="AC17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17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10.625</v>
      </c>
      <c r="AE17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16.25</v>
      </c>
      <c r="AF17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21.875</v>
      </c>
      <c r="AG17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27.5</v>
      </c>
      <c r="AH17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33.125</v>
      </c>
      <c r="AI17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38.75</v>
      </c>
      <c r="AJ17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44.375</v>
      </c>
      <c r="AK17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50</v>
      </c>
      <c r="AL17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17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17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17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17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17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17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7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7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7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7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7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7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7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7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7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7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7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8" spans="1:55">
      <c r="A18" s="272" t="s">
        <v>17</v>
      </c>
      <c r="B18" s="337">
        <v>10</v>
      </c>
      <c r="C18" s="322">
        <v>4</v>
      </c>
      <c r="D18" s="377">
        <v>2</v>
      </c>
      <c r="E18" s="378">
        <v>14</v>
      </c>
      <c r="F18" s="358" t="s">
        <v>343</v>
      </c>
      <c r="G18" s="404">
        <v>10</v>
      </c>
      <c r="H18" s="358"/>
      <c r="I18" s="594">
        <f>Table1[[#This Row],[Damage]]/Table1[[#This Row],[Reload]]</f>
        <v>0.5</v>
      </c>
      <c r="J18" s="263">
        <v>20</v>
      </c>
      <c r="K18" s="609">
        <f>Table1[[#This Row],[Heat]]/Table1[[#This Row],[Reload]]</f>
        <v>1</v>
      </c>
      <c r="L18" s="425">
        <v>0.05</v>
      </c>
      <c r="M18" s="263">
        <v>15</v>
      </c>
      <c r="N18" s="263">
        <v>20</v>
      </c>
      <c r="O18" s="263"/>
      <c r="P18" s="264" t="s">
        <v>74</v>
      </c>
      <c r="Q18" s="265" t="s">
        <v>33</v>
      </c>
      <c r="R18" s="441">
        <f t="shared" si="0"/>
        <v>0.5</v>
      </c>
      <c r="S18" s="441">
        <f t="shared" si="1"/>
        <v>1</v>
      </c>
      <c r="T18" s="441">
        <f t="shared" si="2"/>
        <v>0.5</v>
      </c>
      <c r="U18" s="696">
        <f>Table1[[#This Row],[Damage / sec]]/Table1[[#This Row],[Weight]]</f>
        <v>0.05</v>
      </c>
      <c r="V18" s="696">
        <f>Table1[[#This Row],[Damage / sec]]/Table1[[#This Row],[Slots]]</f>
        <v>0.125</v>
      </c>
      <c r="W18" s="696">
        <f>Table1[[#This Row],[Weight]]/Table1[[#This Row],[Slots]]</f>
        <v>2.5</v>
      </c>
      <c r="X18" s="266" t="s">
        <v>175</v>
      </c>
      <c r="AB18" s="768"/>
      <c r="AC18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15</v>
      </c>
      <c r="AD18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15</v>
      </c>
      <c r="AE18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-5</v>
      </c>
      <c r="AF18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-1.25</v>
      </c>
      <c r="AG18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2.5</v>
      </c>
      <c r="AH18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6.25</v>
      </c>
      <c r="AI18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10</v>
      </c>
      <c r="AJ18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13.75</v>
      </c>
      <c r="AK18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17.5</v>
      </c>
      <c r="AL18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21.25</v>
      </c>
      <c r="AM18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25</v>
      </c>
      <c r="AN18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28.75</v>
      </c>
      <c r="AO18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32.5</v>
      </c>
      <c r="AP18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36.25</v>
      </c>
      <c r="AQ18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40</v>
      </c>
      <c r="AR18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8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8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8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8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8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8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8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8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8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8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8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19" spans="1:55">
      <c r="A19" s="272" t="s">
        <v>25</v>
      </c>
      <c r="B19" s="337">
        <v>2</v>
      </c>
      <c r="C19" s="322">
        <v>1</v>
      </c>
      <c r="D19" s="377"/>
      <c r="E19" s="378">
        <v>9</v>
      </c>
      <c r="F19" s="358" t="s">
        <v>329</v>
      </c>
      <c r="G19" s="404">
        <v>2</v>
      </c>
      <c r="H19" s="358">
        <v>2</v>
      </c>
      <c r="I19" s="594">
        <f>Table1[[#This Row],[Damage]]/Table1[[#This Row],[Reload]]</f>
        <v>0.14285714285714285</v>
      </c>
      <c r="J19" s="263">
        <v>9</v>
      </c>
      <c r="K19" s="609">
        <f>Table1[[#This Row],[Heat]]/Table1[[#This Row],[Reload]]</f>
        <v>0.6428571428571429</v>
      </c>
      <c r="L19" s="424">
        <v>-0.05</v>
      </c>
      <c r="M19" s="263">
        <v>15</v>
      </c>
      <c r="N19" s="263">
        <v>14</v>
      </c>
      <c r="O19" s="263"/>
      <c r="P19" s="264" t="s">
        <v>64</v>
      </c>
      <c r="Q19" s="265" t="s">
        <v>33</v>
      </c>
      <c r="R19" s="441">
        <f t="shared" si="0"/>
        <v>0.14285714285714285</v>
      </c>
      <c r="S19" s="441">
        <f t="shared" si="1"/>
        <v>0.6428571428571429</v>
      </c>
      <c r="T19" s="441">
        <f t="shared" si="2"/>
        <v>0.22222222222222218</v>
      </c>
      <c r="U19" s="696">
        <f>Table1[[#This Row],[Damage / sec]]/Table1[[#This Row],[Weight]]</f>
        <v>7.1428571428571425E-2</v>
      </c>
      <c r="V19" s="696">
        <f>Table1[[#This Row],[Damage / sec]]/Table1[[#This Row],[Slots]]</f>
        <v>0.14285714285714285</v>
      </c>
      <c r="W19" s="696">
        <f>Table1[[#This Row],[Weight]]/Table1[[#This Row],[Slots]]</f>
        <v>2</v>
      </c>
      <c r="X19" s="266" t="s">
        <v>585</v>
      </c>
      <c r="AB19" s="768"/>
      <c r="AC19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19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10</v>
      </c>
      <c r="AE19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15</v>
      </c>
      <c r="AF19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20</v>
      </c>
      <c r="AG19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25</v>
      </c>
      <c r="AH19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30</v>
      </c>
      <c r="AI19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35</v>
      </c>
      <c r="AJ19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40</v>
      </c>
      <c r="AK19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45</v>
      </c>
      <c r="AL19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50</v>
      </c>
      <c r="AM19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19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19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19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19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19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19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19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19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19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19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19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19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19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19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19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19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0" spans="1:55" ht="13.5" thickBot="1">
      <c r="A20" s="273" t="s">
        <v>26</v>
      </c>
      <c r="B20" s="338">
        <v>5</v>
      </c>
      <c r="C20" s="323">
        <v>2</v>
      </c>
      <c r="D20" s="379"/>
      <c r="E20" s="380">
        <v>15</v>
      </c>
      <c r="F20" s="359" t="s">
        <v>330</v>
      </c>
      <c r="G20" s="405">
        <v>3</v>
      </c>
      <c r="H20" s="359">
        <v>3</v>
      </c>
      <c r="I20" s="595">
        <f>Table1[[#This Row],[Damage]]/Table1[[#This Row],[Reload]]</f>
        <v>0.15789473684210525</v>
      </c>
      <c r="J20" s="267">
        <v>13</v>
      </c>
      <c r="K20" s="610">
        <f>Table1[[#This Row],[Heat]]/Table1[[#This Row],[Reload]]</f>
        <v>0.68421052631578949</v>
      </c>
      <c r="L20" s="426">
        <v>-0.05</v>
      </c>
      <c r="M20" s="267">
        <v>10</v>
      </c>
      <c r="N20" s="267">
        <v>19</v>
      </c>
      <c r="O20" s="267"/>
      <c r="P20" s="268" t="s">
        <v>75</v>
      </c>
      <c r="Q20" s="269" t="s">
        <v>33</v>
      </c>
      <c r="R20" s="442">
        <f t="shared" si="0"/>
        <v>0.15789473684210525</v>
      </c>
      <c r="S20" s="442">
        <f t="shared" si="1"/>
        <v>0.68421052631578949</v>
      </c>
      <c r="T20" s="442">
        <f t="shared" si="2"/>
        <v>0.23076923076923075</v>
      </c>
      <c r="U20" s="697">
        <f>Table1[[#This Row],[Damage / sec]]/Table1[[#This Row],[Weight]]</f>
        <v>3.1578947368421054E-2</v>
      </c>
      <c r="V20" s="697">
        <f>Table1[[#This Row],[Damage / sec]]/Table1[[#This Row],[Slots]]</f>
        <v>7.8947368421052627E-2</v>
      </c>
      <c r="W20" s="697">
        <f>Table1[[#This Row],[Weight]]/Table1[[#This Row],[Slots]]</f>
        <v>2.5</v>
      </c>
      <c r="X20" s="270" t="s">
        <v>586</v>
      </c>
      <c r="AB20" s="768"/>
      <c r="AC20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5</v>
      </c>
      <c r="AD20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8</v>
      </c>
      <c r="AE20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11</v>
      </c>
      <c r="AF20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14</v>
      </c>
      <c r="AG20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17</v>
      </c>
      <c r="AH20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20</v>
      </c>
      <c r="AI20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23</v>
      </c>
      <c r="AJ20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26</v>
      </c>
      <c r="AK20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29</v>
      </c>
      <c r="AL20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32</v>
      </c>
      <c r="AM20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35</v>
      </c>
      <c r="AN20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38</v>
      </c>
      <c r="AO20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41</v>
      </c>
      <c r="AP20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44</v>
      </c>
      <c r="AQ20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47</v>
      </c>
      <c r="AR20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50</v>
      </c>
      <c r="AS20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20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20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20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20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20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20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20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20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0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0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1" spans="1:55">
      <c r="A21" s="274" t="s">
        <v>11</v>
      </c>
      <c r="B21" s="339">
        <v>1.5</v>
      </c>
      <c r="C21" s="324">
        <v>1</v>
      </c>
      <c r="D21" s="381"/>
      <c r="E21" s="382">
        <v>8</v>
      </c>
      <c r="F21" s="360" t="s">
        <v>329</v>
      </c>
      <c r="G21" s="406">
        <f>2*4*0.5</f>
        <v>4</v>
      </c>
      <c r="H21" s="360"/>
      <c r="I21" s="596">
        <f>Table1[[#This Row],[Damage]]/Table1[[#This Row],[Reload]]</f>
        <v>0.33333333333333331</v>
      </c>
      <c r="J21" s="287">
        <v>5</v>
      </c>
      <c r="K21" s="611">
        <f>Table1[[#This Row],[Heat]]/Table1[[#This Row],[Reload]]</f>
        <v>0.41666666666666669</v>
      </c>
      <c r="L21" s="427">
        <v>0</v>
      </c>
      <c r="M21" s="287">
        <v>22</v>
      </c>
      <c r="N21" s="287">
        <v>12</v>
      </c>
      <c r="O21" s="287"/>
      <c r="P21" s="288" t="s">
        <v>66</v>
      </c>
      <c r="Q21" s="289" t="s">
        <v>478</v>
      </c>
      <c r="R21" s="443">
        <f t="shared" si="0"/>
        <v>0.33333333333333331</v>
      </c>
      <c r="S21" s="443">
        <f t="shared" si="1"/>
        <v>0.41666666666666669</v>
      </c>
      <c r="T21" s="443">
        <f t="shared" si="2"/>
        <v>0.79999999999999993</v>
      </c>
      <c r="U21" s="698">
        <f>Table1[[#This Row],[Damage / sec]]/Table1[[#This Row],[Weight]]</f>
        <v>0.22222222222222221</v>
      </c>
      <c r="V21" s="698">
        <f>Table1[[#This Row],[Damage / sec]]/Table1[[#This Row],[Slots]]</f>
        <v>0.33333333333333331</v>
      </c>
      <c r="W21" s="698">
        <f>Table1[[#This Row],[Weight]]/Table1[[#This Row],[Slots]]</f>
        <v>1.5</v>
      </c>
      <c r="X21" s="290"/>
      <c r="AB21" s="768"/>
      <c r="AC21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21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5.625</v>
      </c>
      <c r="AE21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11.25</v>
      </c>
      <c r="AF21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16.875</v>
      </c>
      <c r="AG21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22.5</v>
      </c>
      <c r="AH21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28.125</v>
      </c>
      <c r="AI21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33.75</v>
      </c>
      <c r="AJ21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39.375</v>
      </c>
      <c r="AK21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45</v>
      </c>
      <c r="AL21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21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21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21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21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21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21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21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21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21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21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21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21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21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21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21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1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1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2" spans="1:55">
      <c r="A22" s="275" t="s">
        <v>12</v>
      </c>
      <c r="B22" s="340">
        <v>3</v>
      </c>
      <c r="C22" s="325">
        <v>2</v>
      </c>
      <c r="D22" s="383"/>
      <c r="E22" s="384">
        <v>8</v>
      </c>
      <c r="F22" s="361" t="s">
        <v>329</v>
      </c>
      <c r="G22" s="407">
        <f>2*8*0.5</f>
        <v>8</v>
      </c>
      <c r="H22" s="361"/>
      <c r="I22" s="597">
        <f>Table1[[#This Row],[Damage]]/Table1[[#This Row],[Reload]]</f>
        <v>0.5</v>
      </c>
      <c r="J22" s="291">
        <v>10</v>
      </c>
      <c r="K22" s="612">
        <f>Table1[[#This Row],[Heat]]/Table1[[#This Row],[Reload]]</f>
        <v>0.625</v>
      </c>
      <c r="L22" s="428">
        <v>0</v>
      </c>
      <c r="M22" s="291">
        <v>11</v>
      </c>
      <c r="N22" s="291">
        <v>16</v>
      </c>
      <c r="O22" s="291"/>
      <c r="P22" s="292" t="s">
        <v>67</v>
      </c>
      <c r="Q22" s="293" t="s">
        <v>478</v>
      </c>
      <c r="R22" s="444">
        <f t="shared" si="0"/>
        <v>0.5</v>
      </c>
      <c r="S22" s="444">
        <f t="shared" si="1"/>
        <v>0.625</v>
      </c>
      <c r="T22" s="444">
        <f t="shared" si="2"/>
        <v>0.8</v>
      </c>
      <c r="U22" s="699">
        <f>Table1[[#This Row],[Damage / sec]]/Table1[[#This Row],[Weight]]</f>
        <v>0.16666666666666666</v>
      </c>
      <c r="V22" s="699">
        <f>Table1[[#This Row],[Damage / sec]]/Table1[[#This Row],[Slots]]</f>
        <v>0.25</v>
      </c>
      <c r="W22" s="699">
        <f>Table1[[#This Row],[Weight]]/Table1[[#This Row],[Slots]]</f>
        <v>1.5</v>
      </c>
      <c r="X22" s="294"/>
      <c r="AB22" s="768"/>
      <c r="AC22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22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5.625</v>
      </c>
      <c r="AE22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11.25</v>
      </c>
      <c r="AF22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16.875</v>
      </c>
      <c r="AG22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22.5</v>
      </c>
      <c r="AH22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28.125</v>
      </c>
      <c r="AI22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33.75</v>
      </c>
      <c r="AJ22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39.375</v>
      </c>
      <c r="AK22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45</v>
      </c>
      <c r="AL22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22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22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22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22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22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22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22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22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22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22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22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22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22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22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22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2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2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3" spans="1:55">
      <c r="A23" s="275" t="s">
        <v>250</v>
      </c>
      <c r="B23" s="340">
        <v>5</v>
      </c>
      <c r="C23" s="325">
        <v>3</v>
      </c>
      <c r="D23" s="383">
        <v>4</v>
      </c>
      <c r="E23" s="384">
        <v>23</v>
      </c>
      <c r="F23" s="361" t="s">
        <v>34</v>
      </c>
      <c r="G23" s="407">
        <f>2*6*0.5</f>
        <v>6</v>
      </c>
      <c r="H23" s="361"/>
      <c r="I23" s="597">
        <f>Table1[[#This Row],[Damage]]/Table1[[#This Row],[Reload]]</f>
        <v>0.4</v>
      </c>
      <c r="J23" s="291">
        <v>12</v>
      </c>
      <c r="K23" s="612">
        <f>Table1[[#This Row],[Heat]]/Table1[[#This Row],[Reload]]</f>
        <v>0.8</v>
      </c>
      <c r="L23" s="429">
        <v>-0.05</v>
      </c>
      <c r="M23" s="291">
        <v>20</v>
      </c>
      <c r="N23" s="291">
        <v>15</v>
      </c>
      <c r="O23" s="291"/>
      <c r="P23" s="292" t="s">
        <v>64</v>
      </c>
      <c r="Q23" s="293" t="s">
        <v>478</v>
      </c>
      <c r="R23" s="444">
        <f t="shared" si="0"/>
        <v>0.4</v>
      </c>
      <c r="S23" s="444">
        <f t="shared" si="1"/>
        <v>0.8</v>
      </c>
      <c r="T23" s="444">
        <f t="shared" si="2"/>
        <v>0.5</v>
      </c>
      <c r="U23" s="699">
        <f>Table1[[#This Row],[Damage / sec]]/Table1[[#This Row],[Weight]]</f>
        <v>0.08</v>
      </c>
      <c r="V23" s="699">
        <f>Table1[[#This Row],[Damage / sec]]/Table1[[#This Row],[Slots]]</f>
        <v>0.13333333333333333</v>
      </c>
      <c r="W23" s="699">
        <f>Table1[[#This Row],[Weight]]/Table1[[#This Row],[Slots]]</f>
        <v>1.6666666666666667</v>
      </c>
      <c r="X23" s="294"/>
      <c r="AB23" s="768"/>
      <c r="AC23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25</v>
      </c>
      <c r="AD23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25</v>
      </c>
      <c r="AE23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25</v>
      </c>
      <c r="AF23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25</v>
      </c>
      <c r="AG23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5</v>
      </c>
      <c r="AH23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7.3684210526315788</v>
      </c>
      <c r="AI23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9.7368421052631575</v>
      </c>
      <c r="AJ23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12.105263157894736</v>
      </c>
      <c r="AK23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14.473684210526315</v>
      </c>
      <c r="AL23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16.842105263157897</v>
      </c>
      <c r="AM23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19.210526315789473</v>
      </c>
      <c r="AN23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21.578947368421051</v>
      </c>
      <c r="AO23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23.94736842105263</v>
      </c>
      <c r="AP23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26.315789473684209</v>
      </c>
      <c r="AQ23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28.684210526315791</v>
      </c>
      <c r="AR23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31.05263157894737</v>
      </c>
      <c r="AS23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33.421052631578945</v>
      </c>
      <c r="AT23" s="673">
        <f>IF(AT$1&gt;=Table1[[#This Row],[Min]],IF(AT$1&lt;=Table1[[#This Row],[Max]],(AT$1-Table1[[#This Row],[Min]])*45/(Table1[[#This Row],[Max]]-Table1[[#This Row],[Min]])-100*Table1[[#This Row],[Modifier]],""),20-100*Table1[[#This Row],[Modifier]])</f>
        <v>35.789473684210527</v>
      </c>
      <c r="AU23" s="673">
        <f>IF(AU$1&gt;=Table1[[#This Row],[Min]],IF(AU$1&lt;=Table1[[#This Row],[Max]],(AU$1-Table1[[#This Row],[Min]])*45/(Table1[[#This Row],[Max]]-Table1[[#This Row],[Min]])-100*Table1[[#This Row],[Modifier]],""),20-100*Table1[[#This Row],[Modifier]])</f>
        <v>38.157894736842103</v>
      </c>
      <c r="AV23" s="673">
        <f>IF(AV$1&gt;=Table1[[#This Row],[Min]],IF(AV$1&lt;=Table1[[#This Row],[Max]],(AV$1-Table1[[#This Row],[Min]])*45/(Table1[[#This Row],[Max]]-Table1[[#This Row],[Min]])-100*Table1[[#This Row],[Modifier]],""),20-100*Table1[[#This Row],[Modifier]])</f>
        <v>40.526315789473685</v>
      </c>
      <c r="AW23" s="673">
        <f>IF(AW$1&gt;=Table1[[#This Row],[Min]],IF(AW$1&lt;=Table1[[#This Row],[Max]],(AW$1-Table1[[#This Row],[Min]])*45/(Table1[[#This Row],[Max]]-Table1[[#This Row],[Min]])-100*Table1[[#This Row],[Modifier]],""),20-100*Table1[[#This Row],[Modifier]])</f>
        <v>42.89473684210526</v>
      </c>
      <c r="AX23" s="673">
        <f>IF(AX$1&gt;=Table1[[#This Row],[Min]],IF(AX$1&lt;=Table1[[#This Row],[Max]],(AX$1-Table1[[#This Row],[Min]])*45/(Table1[[#This Row],[Max]]-Table1[[#This Row],[Min]])-100*Table1[[#This Row],[Modifier]],""),20-100*Table1[[#This Row],[Modifier]])</f>
        <v>45.263157894736842</v>
      </c>
      <c r="AY23" s="673">
        <f>IF(AY$1&gt;=Table1[[#This Row],[Min]],IF(AY$1&lt;=Table1[[#This Row],[Max]],(AY$1-Table1[[#This Row],[Min]])*45/(Table1[[#This Row],[Max]]-Table1[[#This Row],[Min]])-100*Table1[[#This Row],[Modifier]],""),20-100*Table1[[#This Row],[Modifier]])</f>
        <v>47.631578947368418</v>
      </c>
      <c r="AZ23" s="673">
        <f>IF(AZ$1&gt;=Table1[[#This Row],[Min]],IF(AZ$1&lt;=Table1[[#This Row],[Max]],(AZ$1-Table1[[#This Row],[Min]])*45/(Table1[[#This Row],[Max]]-Table1[[#This Row],[Min]])-100*Table1[[#This Row],[Modifier]],""),20-100*Table1[[#This Row],[Modifier]])</f>
        <v>50</v>
      </c>
      <c r="BA23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3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3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4" spans="1:55">
      <c r="A24" s="275" t="s">
        <v>271</v>
      </c>
      <c r="B24" s="340">
        <v>8.5</v>
      </c>
      <c r="C24" s="325">
        <v>4</v>
      </c>
      <c r="D24" s="383">
        <v>4</v>
      </c>
      <c r="E24" s="384">
        <v>23</v>
      </c>
      <c r="F24" s="361" t="s">
        <v>34</v>
      </c>
      <c r="G24" s="407">
        <f>2*9*0.5</f>
        <v>9</v>
      </c>
      <c r="H24" s="361"/>
      <c r="I24" s="597">
        <f>Table1[[#This Row],[Damage]]/Table1[[#This Row],[Reload]]</f>
        <v>0.45</v>
      </c>
      <c r="J24" s="291">
        <v>18</v>
      </c>
      <c r="K24" s="612">
        <f>Table1[[#This Row],[Heat]]/Table1[[#This Row],[Reload]]</f>
        <v>0.9</v>
      </c>
      <c r="L24" s="429">
        <v>-0.05</v>
      </c>
      <c r="M24" s="291">
        <v>15</v>
      </c>
      <c r="N24" s="291">
        <v>20</v>
      </c>
      <c r="O24" s="291"/>
      <c r="P24" s="292" t="s">
        <v>112</v>
      </c>
      <c r="Q24" s="293" t="s">
        <v>478</v>
      </c>
      <c r="R24" s="444">
        <f t="shared" si="0"/>
        <v>0.45</v>
      </c>
      <c r="S24" s="444">
        <f t="shared" si="1"/>
        <v>0.9</v>
      </c>
      <c r="T24" s="444">
        <f t="shared" si="2"/>
        <v>0.5</v>
      </c>
      <c r="U24" s="699">
        <f>Table1[[#This Row],[Damage / sec]]/Table1[[#This Row],[Weight]]</f>
        <v>5.2941176470588235E-2</v>
      </c>
      <c r="V24" s="699">
        <f>Table1[[#This Row],[Damage / sec]]/Table1[[#This Row],[Slots]]</f>
        <v>0.1125</v>
      </c>
      <c r="W24" s="699">
        <f>Table1[[#This Row],[Weight]]/Table1[[#This Row],[Slots]]</f>
        <v>2.125</v>
      </c>
      <c r="X24" s="294"/>
      <c r="AB24" s="768"/>
      <c r="AC24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25</v>
      </c>
      <c r="AD24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25</v>
      </c>
      <c r="AE24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25</v>
      </c>
      <c r="AF24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25</v>
      </c>
      <c r="AG24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5</v>
      </c>
      <c r="AH24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7.3684210526315788</v>
      </c>
      <c r="AI24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9.7368421052631575</v>
      </c>
      <c r="AJ24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12.105263157894736</v>
      </c>
      <c r="AK24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14.473684210526315</v>
      </c>
      <c r="AL24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16.842105263157897</v>
      </c>
      <c r="AM24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19.210526315789473</v>
      </c>
      <c r="AN24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21.578947368421051</v>
      </c>
      <c r="AO24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23.94736842105263</v>
      </c>
      <c r="AP24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26.315789473684209</v>
      </c>
      <c r="AQ24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28.684210526315791</v>
      </c>
      <c r="AR24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31.05263157894737</v>
      </c>
      <c r="AS24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33.421052631578945</v>
      </c>
      <c r="AT24" s="673">
        <f>IF(AT$1&gt;=Table1[[#This Row],[Min]],IF(AT$1&lt;=Table1[[#This Row],[Max]],(AT$1-Table1[[#This Row],[Min]])*45/(Table1[[#This Row],[Max]]-Table1[[#This Row],[Min]])-100*Table1[[#This Row],[Modifier]],""),20-100*Table1[[#This Row],[Modifier]])</f>
        <v>35.789473684210527</v>
      </c>
      <c r="AU24" s="673">
        <f>IF(AU$1&gt;=Table1[[#This Row],[Min]],IF(AU$1&lt;=Table1[[#This Row],[Max]],(AU$1-Table1[[#This Row],[Min]])*45/(Table1[[#This Row],[Max]]-Table1[[#This Row],[Min]])-100*Table1[[#This Row],[Modifier]],""),20-100*Table1[[#This Row],[Modifier]])</f>
        <v>38.157894736842103</v>
      </c>
      <c r="AV24" s="673">
        <f>IF(AV$1&gt;=Table1[[#This Row],[Min]],IF(AV$1&lt;=Table1[[#This Row],[Max]],(AV$1-Table1[[#This Row],[Min]])*45/(Table1[[#This Row],[Max]]-Table1[[#This Row],[Min]])-100*Table1[[#This Row],[Modifier]],""),20-100*Table1[[#This Row],[Modifier]])</f>
        <v>40.526315789473685</v>
      </c>
      <c r="AW24" s="673">
        <f>IF(AW$1&gt;=Table1[[#This Row],[Min]],IF(AW$1&lt;=Table1[[#This Row],[Max]],(AW$1-Table1[[#This Row],[Min]])*45/(Table1[[#This Row],[Max]]-Table1[[#This Row],[Min]])-100*Table1[[#This Row],[Modifier]],""),20-100*Table1[[#This Row],[Modifier]])</f>
        <v>42.89473684210526</v>
      </c>
      <c r="AX24" s="673">
        <f>IF(AX$1&gt;=Table1[[#This Row],[Min]],IF(AX$1&lt;=Table1[[#This Row],[Max]],(AX$1-Table1[[#This Row],[Min]])*45/(Table1[[#This Row],[Max]]-Table1[[#This Row],[Min]])-100*Table1[[#This Row],[Modifier]],""),20-100*Table1[[#This Row],[Modifier]])</f>
        <v>45.263157894736842</v>
      </c>
      <c r="AY24" s="673">
        <f>IF(AY$1&gt;=Table1[[#This Row],[Min]],IF(AY$1&lt;=Table1[[#This Row],[Max]],(AY$1-Table1[[#This Row],[Min]])*45/(Table1[[#This Row],[Max]]-Table1[[#This Row],[Min]])-100*Table1[[#This Row],[Modifier]],""),20-100*Table1[[#This Row],[Modifier]])</f>
        <v>47.631578947368418</v>
      </c>
      <c r="AZ24" s="673">
        <f>IF(AZ$1&gt;=Table1[[#This Row],[Min]],IF(AZ$1&lt;=Table1[[#This Row],[Max]],(AZ$1-Table1[[#This Row],[Min]])*45/(Table1[[#This Row],[Max]]-Table1[[#This Row],[Min]])-100*Table1[[#This Row],[Modifier]],""),20-100*Table1[[#This Row],[Modifier]])</f>
        <v>50</v>
      </c>
      <c r="BA24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4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4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5" spans="1:55">
      <c r="A25" s="275" t="s">
        <v>272</v>
      </c>
      <c r="B25" s="340">
        <v>12</v>
      </c>
      <c r="C25" s="325">
        <v>5</v>
      </c>
      <c r="D25" s="383">
        <v>4</v>
      </c>
      <c r="E25" s="384">
        <v>23</v>
      </c>
      <c r="F25" s="361" t="s">
        <v>34</v>
      </c>
      <c r="G25" s="407">
        <f>2*12*0.5</f>
        <v>12</v>
      </c>
      <c r="H25" s="361"/>
      <c r="I25" s="597">
        <f>Table1[[#This Row],[Damage]]/Table1[[#This Row],[Reload]]</f>
        <v>0.48</v>
      </c>
      <c r="J25" s="291">
        <v>24</v>
      </c>
      <c r="K25" s="612">
        <f>Table1[[#This Row],[Heat]]/Table1[[#This Row],[Reload]]</f>
        <v>0.96</v>
      </c>
      <c r="L25" s="429">
        <v>-0.05</v>
      </c>
      <c r="M25" s="291">
        <v>10</v>
      </c>
      <c r="N25" s="291">
        <v>25</v>
      </c>
      <c r="O25" s="291"/>
      <c r="P25" s="292" t="s">
        <v>65</v>
      </c>
      <c r="Q25" s="293" t="s">
        <v>478</v>
      </c>
      <c r="R25" s="444">
        <f t="shared" si="0"/>
        <v>0.48</v>
      </c>
      <c r="S25" s="444">
        <f t="shared" si="1"/>
        <v>0.96</v>
      </c>
      <c r="T25" s="444">
        <f t="shared" si="2"/>
        <v>0.5</v>
      </c>
      <c r="U25" s="699">
        <f>Table1[[#This Row],[Damage / sec]]/Table1[[#This Row],[Weight]]</f>
        <v>0.04</v>
      </c>
      <c r="V25" s="699">
        <f>Table1[[#This Row],[Damage / sec]]/Table1[[#This Row],[Slots]]</f>
        <v>9.6000000000000002E-2</v>
      </c>
      <c r="W25" s="699">
        <f>Table1[[#This Row],[Weight]]/Table1[[#This Row],[Slots]]</f>
        <v>2.4</v>
      </c>
      <c r="X25" s="294"/>
      <c r="AB25" s="768"/>
      <c r="AC25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25</v>
      </c>
      <c r="AD25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25</v>
      </c>
      <c r="AE25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25</v>
      </c>
      <c r="AF25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25</v>
      </c>
      <c r="AG25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5</v>
      </c>
      <c r="AH25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7.3684210526315788</v>
      </c>
      <c r="AI25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9.7368421052631575</v>
      </c>
      <c r="AJ25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12.105263157894736</v>
      </c>
      <c r="AK25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14.473684210526315</v>
      </c>
      <c r="AL25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16.842105263157897</v>
      </c>
      <c r="AM25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19.210526315789473</v>
      </c>
      <c r="AN25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21.578947368421051</v>
      </c>
      <c r="AO25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23.94736842105263</v>
      </c>
      <c r="AP25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26.315789473684209</v>
      </c>
      <c r="AQ25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28.684210526315791</v>
      </c>
      <c r="AR25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31.05263157894737</v>
      </c>
      <c r="AS25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33.421052631578945</v>
      </c>
      <c r="AT25" s="673">
        <f>IF(AT$1&gt;=Table1[[#This Row],[Min]],IF(AT$1&lt;=Table1[[#This Row],[Max]],(AT$1-Table1[[#This Row],[Min]])*45/(Table1[[#This Row],[Max]]-Table1[[#This Row],[Min]])-100*Table1[[#This Row],[Modifier]],""),20-100*Table1[[#This Row],[Modifier]])</f>
        <v>35.789473684210527</v>
      </c>
      <c r="AU25" s="673">
        <f>IF(AU$1&gt;=Table1[[#This Row],[Min]],IF(AU$1&lt;=Table1[[#This Row],[Max]],(AU$1-Table1[[#This Row],[Min]])*45/(Table1[[#This Row],[Max]]-Table1[[#This Row],[Min]])-100*Table1[[#This Row],[Modifier]],""),20-100*Table1[[#This Row],[Modifier]])</f>
        <v>38.157894736842103</v>
      </c>
      <c r="AV25" s="673">
        <f>IF(AV$1&gt;=Table1[[#This Row],[Min]],IF(AV$1&lt;=Table1[[#This Row],[Max]],(AV$1-Table1[[#This Row],[Min]])*45/(Table1[[#This Row],[Max]]-Table1[[#This Row],[Min]])-100*Table1[[#This Row],[Modifier]],""),20-100*Table1[[#This Row],[Modifier]])</f>
        <v>40.526315789473685</v>
      </c>
      <c r="AW25" s="673">
        <f>IF(AW$1&gt;=Table1[[#This Row],[Min]],IF(AW$1&lt;=Table1[[#This Row],[Max]],(AW$1-Table1[[#This Row],[Min]])*45/(Table1[[#This Row],[Max]]-Table1[[#This Row],[Min]])-100*Table1[[#This Row],[Modifier]],""),20-100*Table1[[#This Row],[Modifier]])</f>
        <v>42.89473684210526</v>
      </c>
      <c r="AX25" s="673">
        <f>IF(AX$1&gt;=Table1[[#This Row],[Min]],IF(AX$1&lt;=Table1[[#This Row],[Max]],(AX$1-Table1[[#This Row],[Min]])*45/(Table1[[#This Row],[Max]]-Table1[[#This Row],[Min]])-100*Table1[[#This Row],[Modifier]],""),20-100*Table1[[#This Row],[Modifier]])</f>
        <v>45.263157894736842</v>
      </c>
      <c r="AY25" s="673">
        <f>IF(AY$1&gt;=Table1[[#This Row],[Min]],IF(AY$1&lt;=Table1[[#This Row],[Max]],(AY$1-Table1[[#This Row],[Min]])*45/(Table1[[#This Row],[Max]]-Table1[[#This Row],[Min]])-100*Table1[[#This Row],[Modifier]],""),20-100*Table1[[#This Row],[Modifier]])</f>
        <v>47.631578947368418</v>
      </c>
      <c r="AZ25" s="673">
        <f>IF(AZ$1&gt;=Table1[[#This Row],[Min]],IF(AZ$1&lt;=Table1[[#This Row],[Max]],(AZ$1-Table1[[#This Row],[Min]])*45/(Table1[[#This Row],[Max]]-Table1[[#This Row],[Min]])-100*Table1[[#This Row],[Modifier]],""),20-100*Table1[[#This Row],[Modifier]])</f>
        <v>50</v>
      </c>
      <c r="BA25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5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5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6" spans="1:55">
      <c r="A26" s="275" t="s">
        <v>420</v>
      </c>
      <c r="B26" s="340">
        <v>3.5</v>
      </c>
      <c r="C26" s="325">
        <v>2</v>
      </c>
      <c r="D26" s="383"/>
      <c r="E26" s="384">
        <v>10</v>
      </c>
      <c r="F26" s="361" t="s">
        <v>330</v>
      </c>
      <c r="G26" s="407">
        <f>7*0.5</f>
        <v>3.5</v>
      </c>
      <c r="H26" s="361"/>
      <c r="I26" s="597">
        <f>Table1[[#This Row],[Damage]]/Table1[[#This Row],[Reload]]</f>
        <v>0.25</v>
      </c>
      <c r="J26" s="291">
        <v>7</v>
      </c>
      <c r="K26" s="612">
        <f>Table1[[#This Row],[Heat]]/Table1[[#This Row],[Reload]]</f>
        <v>0.5</v>
      </c>
      <c r="L26" s="428">
        <v>0</v>
      </c>
      <c r="M26" s="291">
        <v>20</v>
      </c>
      <c r="N26" s="291">
        <v>14</v>
      </c>
      <c r="O26" s="291"/>
      <c r="P26" s="292" t="s">
        <v>68</v>
      </c>
      <c r="Q26" s="293" t="s">
        <v>478</v>
      </c>
      <c r="R26" s="444">
        <f t="shared" si="0"/>
        <v>0.25</v>
      </c>
      <c r="S26" s="444">
        <f t="shared" si="1"/>
        <v>0.5</v>
      </c>
      <c r="T26" s="444">
        <f t="shared" si="2"/>
        <v>0.5</v>
      </c>
      <c r="U26" s="699">
        <f>Table1[[#This Row],[Damage / sec]]/Table1[[#This Row],[Weight]]</f>
        <v>7.1428571428571425E-2</v>
      </c>
      <c r="V26" s="699">
        <f>Table1[[#This Row],[Damage / sec]]/Table1[[#This Row],[Slots]]</f>
        <v>0.125</v>
      </c>
      <c r="W26" s="699">
        <f>Table1[[#This Row],[Weight]]/Table1[[#This Row],[Slots]]</f>
        <v>1.75</v>
      </c>
      <c r="X26" s="294" t="s">
        <v>419</v>
      </c>
      <c r="AB26" s="768"/>
      <c r="AC26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26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4.5</v>
      </c>
      <c r="AE26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9</v>
      </c>
      <c r="AF26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13.5</v>
      </c>
      <c r="AG26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18</v>
      </c>
      <c r="AH26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22.5</v>
      </c>
      <c r="AI26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27</v>
      </c>
      <c r="AJ26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31.5</v>
      </c>
      <c r="AK26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36</v>
      </c>
      <c r="AL26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40.5</v>
      </c>
      <c r="AM26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45</v>
      </c>
      <c r="AN26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26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26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26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26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26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26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26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26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26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26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26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26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26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6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6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7" spans="1:55" ht="13.5" thickBot="1">
      <c r="A27" s="276" t="s">
        <v>421</v>
      </c>
      <c r="B27" s="341">
        <v>7</v>
      </c>
      <c r="C27" s="326">
        <v>3</v>
      </c>
      <c r="D27" s="385"/>
      <c r="E27" s="386">
        <v>10</v>
      </c>
      <c r="F27" s="362" t="s">
        <v>330</v>
      </c>
      <c r="G27" s="408">
        <f>14*0.5</f>
        <v>7</v>
      </c>
      <c r="H27" s="362"/>
      <c r="I27" s="598">
        <f>Table1[[#This Row],[Damage]]/Table1[[#This Row],[Reload]]</f>
        <v>0.35</v>
      </c>
      <c r="J27" s="295">
        <v>14</v>
      </c>
      <c r="K27" s="613">
        <f>Table1[[#This Row],[Heat]]/Table1[[#This Row],[Reload]]</f>
        <v>0.7</v>
      </c>
      <c r="L27" s="430">
        <v>0</v>
      </c>
      <c r="M27" s="295">
        <v>10</v>
      </c>
      <c r="N27" s="295">
        <v>20</v>
      </c>
      <c r="O27" s="295"/>
      <c r="P27" s="296" t="s">
        <v>412</v>
      </c>
      <c r="Q27" s="297" t="s">
        <v>478</v>
      </c>
      <c r="R27" s="445">
        <f t="shared" si="0"/>
        <v>0.35</v>
      </c>
      <c r="S27" s="445">
        <f t="shared" si="1"/>
        <v>0.7</v>
      </c>
      <c r="T27" s="445">
        <f t="shared" si="2"/>
        <v>0.5</v>
      </c>
      <c r="U27" s="700">
        <f>Table1[[#This Row],[Damage / sec]]/Table1[[#This Row],[Weight]]</f>
        <v>4.9999999999999996E-2</v>
      </c>
      <c r="V27" s="700">
        <f>Table1[[#This Row],[Damage / sec]]/Table1[[#This Row],[Slots]]</f>
        <v>0.11666666666666665</v>
      </c>
      <c r="W27" s="700">
        <f>Table1[[#This Row],[Weight]]/Table1[[#This Row],[Slots]]</f>
        <v>2.3333333333333335</v>
      </c>
      <c r="X27" s="298" t="s">
        <v>419</v>
      </c>
      <c r="AB27" s="768"/>
      <c r="AC27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0</v>
      </c>
      <c r="AD27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4.5</v>
      </c>
      <c r="AE27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9</v>
      </c>
      <c r="AF27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13.5</v>
      </c>
      <c r="AG27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18</v>
      </c>
      <c r="AH27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22.5</v>
      </c>
      <c r="AI27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27</v>
      </c>
      <c r="AJ27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31.5</v>
      </c>
      <c r="AK27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36</v>
      </c>
      <c r="AL27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40.5</v>
      </c>
      <c r="AM27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45</v>
      </c>
      <c r="AN27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27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27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27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27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27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27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27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27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27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27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27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27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27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27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27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28" spans="1:55">
      <c r="A28" s="241" t="s">
        <v>422</v>
      </c>
      <c r="B28" s="342">
        <v>6</v>
      </c>
      <c r="C28" s="327">
        <v>3</v>
      </c>
      <c r="D28" s="387">
        <v>5</v>
      </c>
      <c r="E28" s="388">
        <v>26</v>
      </c>
      <c r="F28" s="363" t="s">
        <v>34</v>
      </c>
      <c r="G28" s="409">
        <f>4*2*0.5</f>
        <v>4</v>
      </c>
      <c r="H28" s="363"/>
      <c r="I28" s="599">
        <f>Table1[[#This Row],[Damage]]/Table1[[#This Row],[Reload]]</f>
        <v>0.22222222222222221</v>
      </c>
      <c r="J28" s="277">
        <v>6</v>
      </c>
      <c r="K28" s="614">
        <f>Table1[[#This Row],[Heat]]/Table1[[#This Row],[Reload]]</f>
        <v>0.33333333333333331</v>
      </c>
      <c r="L28" s="431">
        <v>0</v>
      </c>
      <c r="M28" s="277">
        <v>16</v>
      </c>
      <c r="N28" s="277">
        <v>18</v>
      </c>
      <c r="O28" s="277"/>
      <c r="P28" s="278" t="s">
        <v>104</v>
      </c>
      <c r="Q28" s="279" t="s">
        <v>479</v>
      </c>
      <c r="R28" s="446">
        <f t="shared" si="0"/>
        <v>0.22222222222222221</v>
      </c>
      <c r="S28" s="446">
        <f t="shared" si="1"/>
        <v>0.33333333333333331</v>
      </c>
      <c r="T28" s="446">
        <f t="shared" si="2"/>
        <v>0.66666666666666663</v>
      </c>
      <c r="U28" s="701">
        <f>Table1[[#This Row],[Damage / sec]]/Table1[[#This Row],[Weight]]</f>
        <v>3.7037037037037035E-2</v>
      </c>
      <c r="V28" s="701">
        <f>Table1[[#This Row],[Damage / sec]]/Table1[[#This Row],[Slots]]</f>
        <v>7.407407407407407E-2</v>
      </c>
      <c r="W28" s="701">
        <f>Table1[[#This Row],[Weight]]/Table1[[#This Row],[Slots]]</f>
        <v>2</v>
      </c>
      <c r="X28" s="300" t="s">
        <v>471</v>
      </c>
      <c r="AB28" s="768"/>
      <c r="AC28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20</v>
      </c>
      <c r="AD28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20</v>
      </c>
      <c r="AE28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20</v>
      </c>
      <c r="AF28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20</v>
      </c>
      <c r="AG28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20</v>
      </c>
      <c r="AH28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0</v>
      </c>
      <c r="AI28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2.1428571428571428</v>
      </c>
      <c r="AJ28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4.2857142857142856</v>
      </c>
      <c r="AK28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6.4285714285714288</v>
      </c>
      <c r="AL28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8.5714285714285712</v>
      </c>
      <c r="AM28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10.714285714285714</v>
      </c>
      <c r="AN28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12.857142857142858</v>
      </c>
      <c r="AO28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15</v>
      </c>
      <c r="AP28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17.142857142857142</v>
      </c>
      <c r="AQ28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19.285714285714285</v>
      </c>
      <c r="AR28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21.428571428571427</v>
      </c>
      <c r="AS28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23.571428571428573</v>
      </c>
      <c r="AT28" s="673">
        <f>IF(AT$1&gt;=Table1[[#This Row],[Min]],IF(AT$1&lt;=Table1[[#This Row],[Max]],(AT$1-Table1[[#This Row],[Min]])*45/(Table1[[#This Row],[Max]]-Table1[[#This Row],[Min]])-100*Table1[[#This Row],[Modifier]],""),20-100*Table1[[#This Row],[Modifier]])</f>
        <v>25.714285714285715</v>
      </c>
      <c r="AU28" s="673">
        <f>IF(AU$1&gt;=Table1[[#This Row],[Min]],IF(AU$1&lt;=Table1[[#This Row],[Max]],(AU$1-Table1[[#This Row],[Min]])*45/(Table1[[#This Row],[Max]]-Table1[[#This Row],[Min]])-100*Table1[[#This Row],[Modifier]],""),20-100*Table1[[#This Row],[Modifier]])</f>
        <v>27.857142857142858</v>
      </c>
      <c r="AV28" s="673">
        <f>IF(AV$1&gt;=Table1[[#This Row],[Min]],IF(AV$1&lt;=Table1[[#This Row],[Max]],(AV$1-Table1[[#This Row],[Min]])*45/(Table1[[#This Row],[Max]]-Table1[[#This Row],[Min]])-100*Table1[[#This Row],[Modifier]],""),20-100*Table1[[#This Row],[Modifier]])</f>
        <v>30</v>
      </c>
      <c r="AW28" s="673">
        <f>IF(AW$1&gt;=Table1[[#This Row],[Min]],IF(AW$1&lt;=Table1[[#This Row],[Max]],(AW$1-Table1[[#This Row],[Min]])*45/(Table1[[#This Row],[Max]]-Table1[[#This Row],[Min]])-100*Table1[[#This Row],[Modifier]],""),20-100*Table1[[#This Row],[Modifier]])</f>
        <v>32.142857142857146</v>
      </c>
      <c r="AX28" s="673">
        <f>IF(AX$1&gt;=Table1[[#This Row],[Min]],IF(AX$1&lt;=Table1[[#This Row],[Max]],(AX$1-Table1[[#This Row],[Min]])*45/(Table1[[#This Row],[Max]]-Table1[[#This Row],[Min]])-100*Table1[[#This Row],[Modifier]],""),20-100*Table1[[#This Row],[Modifier]])</f>
        <v>34.285714285714285</v>
      </c>
      <c r="AY28" s="673">
        <f>IF(AY$1&gt;=Table1[[#This Row],[Min]],IF(AY$1&lt;=Table1[[#This Row],[Max]],(AY$1-Table1[[#This Row],[Min]])*45/(Table1[[#This Row],[Max]]-Table1[[#This Row],[Min]])-100*Table1[[#This Row],[Modifier]],""),20-100*Table1[[#This Row],[Modifier]])</f>
        <v>36.428571428571431</v>
      </c>
      <c r="AZ28" s="673">
        <f>IF(AZ$1&gt;=Table1[[#This Row],[Min]],IF(AZ$1&lt;=Table1[[#This Row],[Max]],(AZ$1-Table1[[#This Row],[Min]])*45/(Table1[[#This Row],[Max]]-Table1[[#This Row],[Min]])-100*Table1[[#This Row],[Modifier]],""),20-100*Table1[[#This Row],[Modifier]])</f>
        <v>38.571428571428569</v>
      </c>
      <c r="BA28" s="673">
        <f>IF(BA$1&gt;=Table1[[#This Row],[Min]],IF(BA$1&lt;=Table1[[#This Row],[Max]],(BA$1-Table1[[#This Row],[Min]])*45/(Table1[[#This Row],[Max]]-Table1[[#This Row],[Min]])-100*Table1[[#This Row],[Modifier]],""),20-100*Table1[[#This Row],[Modifier]])</f>
        <v>40.714285714285715</v>
      </c>
      <c r="BB28" s="673">
        <f>IF(BB$1&gt;=Table1[[#This Row],[Min]],IF(BB$1&lt;=Table1[[#This Row],[Max]],(BB$1-Table1[[#This Row],[Min]])*45/(Table1[[#This Row],[Max]]-Table1[[#This Row],[Min]])-100*Table1[[#This Row],[Modifier]],""),20-100*Table1[[#This Row],[Modifier]])</f>
        <v>42.857142857142854</v>
      </c>
      <c r="BC28" s="673">
        <f>IF(BC$1&gt;=Table1[[#This Row],[Min]],IF(BC$1&lt;=Table1[[#This Row],[Max]],(BC$1-Table1[[#This Row],[Min]])*45/(Table1[[#This Row],[Max]]-Table1[[#This Row],[Min]])-100*Table1[[#This Row],[Modifier]],""),20-100*Table1[[#This Row],[Modifier]])</f>
        <v>45</v>
      </c>
    </row>
    <row r="29" spans="1:55">
      <c r="A29" s="242" t="s">
        <v>423</v>
      </c>
      <c r="B29" s="343">
        <v>12</v>
      </c>
      <c r="C29" s="328">
        <v>5</v>
      </c>
      <c r="D29" s="389">
        <v>5</v>
      </c>
      <c r="E29" s="390">
        <v>26</v>
      </c>
      <c r="F29" s="364" t="s">
        <v>34</v>
      </c>
      <c r="G29" s="410">
        <f>4*4*0.5</f>
        <v>8</v>
      </c>
      <c r="H29" s="364"/>
      <c r="I29" s="600">
        <f>Table1[[#This Row],[Damage]]/Table1[[#This Row],[Reload]]</f>
        <v>0.32</v>
      </c>
      <c r="J29" s="280">
        <v>12</v>
      </c>
      <c r="K29" s="615">
        <f>Table1[[#This Row],[Heat]]/Table1[[#This Row],[Reload]]</f>
        <v>0.48</v>
      </c>
      <c r="L29" s="432">
        <v>0</v>
      </c>
      <c r="M29" s="280">
        <v>8</v>
      </c>
      <c r="N29" s="280">
        <v>25</v>
      </c>
      <c r="O29" s="280"/>
      <c r="P29" s="281" t="s">
        <v>105</v>
      </c>
      <c r="Q29" s="282" t="s">
        <v>479</v>
      </c>
      <c r="R29" s="447">
        <f t="shared" si="0"/>
        <v>0.32</v>
      </c>
      <c r="S29" s="447">
        <f t="shared" si="1"/>
        <v>0.48</v>
      </c>
      <c r="T29" s="447">
        <f t="shared" si="2"/>
        <v>0.66666666666666674</v>
      </c>
      <c r="U29" s="702">
        <f>Table1[[#This Row],[Damage / sec]]/Table1[[#This Row],[Weight]]</f>
        <v>2.6666666666666668E-2</v>
      </c>
      <c r="V29" s="702">
        <f>Table1[[#This Row],[Damage / sec]]/Table1[[#This Row],[Slots]]</f>
        <v>6.4000000000000001E-2</v>
      </c>
      <c r="W29" s="702">
        <f>Table1[[#This Row],[Weight]]/Table1[[#This Row],[Slots]]</f>
        <v>2.4</v>
      </c>
      <c r="X29" s="301" t="s">
        <v>471</v>
      </c>
      <c r="AB29" s="768"/>
      <c r="AC29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20</v>
      </c>
      <c r="AD29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20</v>
      </c>
      <c r="AE29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20</v>
      </c>
      <c r="AF29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20</v>
      </c>
      <c r="AG29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20</v>
      </c>
      <c r="AH29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0</v>
      </c>
      <c r="AI29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2.1428571428571428</v>
      </c>
      <c r="AJ29" s="673">
        <f>IF(AJ$1&gt;=Table1[[#This Row],[Min]],IF(AJ$1&lt;=Table1[[#This Row],[Max]],(AJ$1-Table1[[#This Row],[Min]])*45/(Table1[[#This Row],[Max]]-Table1[[#This Row],[Min]])-100*Table1[[#This Row],[Modifier]],""),20-100*Table1[[#This Row],[Modifier]])</f>
        <v>4.2857142857142856</v>
      </c>
      <c r="AK29" s="673">
        <f>IF(AK$1&gt;=Table1[[#This Row],[Min]],IF(AK$1&lt;=Table1[[#This Row],[Max]],(AK$1-Table1[[#This Row],[Min]])*45/(Table1[[#This Row],[Max]]-Table1[[#This Row],[Min]])-100*Table1[[#This Row],[Modifier]],""),20-100*Table1[[#This Row],[Modifier]])</f>
        <v>6.4285714285714288</v>
      </c>
      <c r="AL29" s="673">
        <f>IF(AL$1&gt;=Table1[[#This Row],[Min]],IF(AL$1&lt;=Table1[[#This Row],[Max]],(AL$1-Table1[[#This Row],[Min]])*45/(Table1[[#This Row],[Max]]-Table1[[#This Row],[Min]])-100*Table1[[#This Row],[Modifier]],""),20-100*Table1[[#This Row],[Modifier]])</f>
        <v>8.5714285714285712</v>
      </c>
      <c r="AM29" s="673">
        <f>IF(AM$1&gt;=Table1[[#This Row],[Min]],IF(AM$1&lt;=Table1[[#This Row],[Max]],(AM$1-Table1[[#This Row],[Min]])*45/(Table1[[#This Row],[Max]]-Table1[[#This Row],[Min]])-100*Table1[[#This Row],[Modifier]],""),20-100*Table1[[#This Row],[Modifier]])</f>
        <v>10.714285714285714</v>
      </c>
      <c r="AN29" s="673">
        <f>IF(AN$1&gt;=Table1[[#This Row],[Min]],IF(AN$1&lt;=Table1[[#This Row],[Max]],(AN$1-Table1[[#This Row],[Min]])*45/(Table1[[#This Row],[Max]]-Table1[[#This Row],[Min]])-100*Table1[[#This Row],[Modifier]],""),20-100*Table1[[#This Row],[Modifier]])</f>
        <v>12.857142857142858</v>
      </c>
      <c r="AO29" s="673">
        <f>IF(AO$1&gt;=Table1[[#This Row],[Min]],IF(AO$1&lt;=Table1[[#This Row],[Max]],(AO$1-Table1[[#This Row],[Min]])*45/(Table1[[#This Row],[Max]]-Table1[[#This Row],[Min]])-100*Table1[[#This Row],[Modifier]],""),20-100*Table1[[#This Row],[Modifier]])</f>
        <v>15</v>
      </c>
      <c r="AP29" s="673">
        <f>IF(AP$1&gt;=Table1[[#This Row],[Min]],IF(AP$1&lt;=Table1[[#This Row],[Max]],(AP$1-Table1[[#This Row],[Min]])*45/(Table1[[#This Row],[Max]]-Table1[[#This Row],[Min]])-100*Table1[[#This Row],[Modifier]],""),20-100*Table1[[#This Row],[Modifier]])</f>
        <v>17.142857142857142</v>
      </c>
      <c r="AQ29" s="673">
        <f>IF(AQ$1&gt;=Table1[[#This Row],[Min]],IF(AQ$1&lt;=Table1[[#This Row],[Max]],(AQ$1-Table1[[#This Row],[Min]])*45/(Table1[[#This Row],[Max]]-Table1[[#This Row],[Min]])-100*Table1[[#This Row],[Modifier]],""),20-100*Table1[[#This Row],[Modifier]])</f>
        <v>19.285714285714285</v>
      </c>
      <c r="AR29" s="673">
        <f>IF(AR$1&gt;=Table1[[#This Row],[Min]],IF(AR$1&lt;=Table1[[#This Row],[Max]],(AR$1-Table1[[#This Row],[Min]])*45/(Table1[[#This Row],[Max]]-Table1[[#This Row],[Min]])-100*Table1[[#This Row],[Modifier]],""),20-100*Table1[[#This Row],[Modifier]])</f>
        <v>21.428571428571427</v>
      </c>
      <c r="AS29" s="673">
        <f>IF(AS$1&gt;=Table1[[#This Row],[Min]],IF(AS$1&lt;=Table1[[#This Row],[Max]],(AS$1-Table1[[#This Row],[Min]])*45/(Table1[[#This Row],[Max]]-Table1[[#This Row],[Min]])-100*Table1[[#This Row],[Modifier]],""),20-100*Table1[[#This Row],[Modifier]])</f>
        <v>23.571428571428573</v>
      </c>
      <c r="AT29" s="673">
        <f>IF(AT$1&gt;=Table1[[#This Row],[Min]],IF(AT$1&lt;=Table1[[#This Row],[Max]],(AT$1-Table1[[#This Row],[Min]])*45/(Table1[[#This Row],[Max]]-Table1[[#This Row],[Min]])-100*Table1[[#This Row],[Modifier]],""),20-100*Table1[[#This Row],[Modifier]])</f>
        <v>25.714285714285715</v>
      </c>
      <c r="AU29" s="673">
        <f>IF(AU$1&gt;=Table1[[#This Row],[Min]],IF(AU$1&lt;=Table1[[#This Row],[Max]],(AU$1-Table1[[#This Row],[Min]])*45/(Table1[[#This Row],[Max]]-Table1[[#This Row],[Min]])-100*Table1[[#This Row],[Modifier]],""),20-100*Table1[[#This Row],[Modifier]])</f>
        <v>27.857142857142858</v>
      </c>
      <c r="AV29" s="673">
        <f>IF(AV$1&gt;=Table1[[#This Row],[Min]],IF(AV$1&lt;=Table1[[#This Row],[Max]],(AV$1-Table1[[#This Row],[Min]])*45/(Table1[[#This Row],[Max]]-Table1[[#This Row],[Min]])-100*Table1[[#This Row],[Modifier]],""),20-100*Table1[[#This Row],[Modifier]])</f>
        <v>30</v>
      </c>
      <c r="AW29" s="673">
        <f>IF(AW$1&gt;=Table1[[#This Row],[Min]],IF(AW$1&lt;=Table1[[#This Row],[Max]],(AW$1-Table1[[#This Row],[Min]])*45/(Table1[[#This Row],[Max]]-Table1[[#This Row],[Min]])-100*Table1[[#This Row],[Modifier]],""),20-100*Table1[[#This Row],[Modifier]])</f>
        <v>32.142857142857146</v>
      </c>
      <c r="AX29" s="673">
        <f>IF(AX$1&gt;=Table1[[#This Row],[Min]],IF(AX$1&lt;=Table1[[#This Row],[Max]],(AX$1-Table1[[#This Row],[Min]])*45/(Table1[[#This Row],[Max]]-Table1[[#This Row],[Min]])-100*Table1[[#This Row],[Modifier]],""),20-100*Table1[[#This Row],[Modifier]])</f>
        <v>34.285714285714285</v>
      </c>
      <c r="AY29" s="673">
        <f>IF(AY$1&gt;=Table1[[#This Row],[Min]],IF(AY$1&lt;=Table1[[#This Row],[Max]],(AY$1-Table1[[#This Row],[Min]])*45/(Table1[[#This Row],[Max]]-Table1[[#This Row],[Min]])-100*Table1[[#This Row],[Modifier]],""),20-100*Table1[[#This Row],[Modifier]])</f>
        <v>36.428571428571431</v>
      </c>
      <c r="AZ29" s="673">
        <f>IF(AZ$1&gt;=Table1[[#This Row],[Min]],IF(AZ$1&lt;=Table1[[#This Row],[Max]],(AZ$1-Table1[[#This Row],[Min]])*45/(Table1[[#This Row],[Max]]-Table1[[#This Row],[Min]])-100*Table1[[#This Row],[Modifier]],""),20-100*Table1[[#This Row],[Modifier]])</f>
        <v>38.571428571428569</v>
      </c>
      <c r="BA29" s="673">
        <f>IF(BA$1&gt;=Table1[[#This Row],[Min]],IF(BA$1&lt;=Table1[[#This Row],[Max]],(BA$1-Table1[[#This Row],[Min]])*45/(Table1[[#This Row],[Max]]-Table1[[#This Row],[Min]])-100*Table1[[#This Row],[Modifier]],""),20-100*Table1[[#This Row],[Modifier]])</f>
        <v>40.714285714285715</v>
      </c>
      <c r="BB29" s="673">
        <f>IF(BB$1&gt;=Table1[[#This Row],[Min]],IF(BB$1&lt;=Table1[[#This Row],[Max]],(BB$1-Table1[[#This Row],[Min]])*45/(Table1[[#This Row],[Max]]-Table1[[#This Row],[Min]])-100*Table1[[#This Row],[Modifier]],""),20-100*Table1[[#This Row],[Modifier]])</f>
        <v>42.857142857142854</v>
      </c>
      <c r="BC29" s="673">
        <f>IF(BC$1&gt;=Table1[[#This Row],[Min]],IF(BC$1&lt;=Table1[[#This Row],[Max]],(BC$1-Table1[[#This Row],[Min]])*45/(Table1[[#This Row],[Max]]-Table1[[#This Row],[Min]])-100*Table1[[#This Row],[Modifier]],""),20-100*Table1[[#This Row],[Modifier]])</f>
        <v>45</v>
      </c>
    </row>
    <row r="30" spans="1:55" ht="13.5" thickBot="1">
      <c r="A30" s="243" t="s">
        <v>424</v>
      </c>
      <c r="B30" s="344">
        <v>2.5</v>
      </c>
      <c r="C30" s="329">
        <v>2</v>
      </c>
      <c r="D30" s="391"/>
      <c r="E30" s="392">
        <v>6</v>
      </c>
      <c r="F30" s="365" t="s">
        <v>329</v>
      </c>
      <c r="G30" s="411">
        <v>9</v>
      </c>
      <c r="H30" s="365"/>
      <c r="I30" s="601">
        <f>Table1[[#This Row],[Damage]]/Table1[[#This Row],[Reload]]</f>
        <v>0.52941176470588236</v>
      </c>
      <c r="J30" s="283">
        <v>14</v>
      </c>
      <c r="K30" s="616">
        <f>Table1[[#This Row],[Heat]]/Table1[[#This Row],[Reload]]</f>
        <v>0.82352941176470584</v>
      </c>
      <c r="L30" s="433">
        <v>-0.15</v>
      </c>
      <c r="M30" s="283">
        <v>13</v>
      </c>
      <c r="N30" s="283">
        <v>17</v>
      </c>
      <c r="O30" s="283"/>
      <c r="P30" s="284" t="s">
        <v>72</v>
      </c>
      <c r="Q30" s="285" t="s">
        <v>479</v>
      </c>
      <c r="R30" s="448">
        <f t="shared" si="0"/>
        <v>0.52941176470588236</v>
      </c>
      <c r="S30" s="448">
        <f t="shared" si="1"/>
        <v>0.82352941176470584</v>
      </c>
      <c r="T30" s="448">
        <f t="shared" si="2"/>
        <v>0.6428571428571429</v>
      </c>
      <c r="U30" s="703">
        <f>Table1[[#This Row],[Damage / sec]]/Table1[[#This Row],[Weight]]</f>
        <v>0.21176470588235294</v>
      </c>
      <c r="V30" s="703">
        <f>Table1[[#This Row],[Damage / sec]]/Table1[[#This Row],[Slots]]</f>
        <v>0.26470588235294118</v>
      </c>
      <c r="W30" s="703">
        <f>Table1[[#This Row],[Weight]]/Table1[[#This Row],[Slots]]</f>
        <v>1.25</v>
      </c>
      <c r="X30" s="286" t="s">
        <v>481</v>
      </c>
      <c r="AB30" s="768"/>
      <c r="AC30" s="673">
        <f>IF(AC$1&gt;=Table1[[#This Row],[Min]],IF(AC$1&lt;=Table1[[#This Row],[Max]],(AC$1-Table1[[#This Row],[Min]])*45/(Table1[[#This Row],[Max]]-Table1[[#This Row],[Min]])-100*Table1[[#This Row],[Modifier]],""),20-100*Table1[[#This Row],[Modifier]])</f>
        <v>15</v>
      </c>
      <c r="AD30" s="673">
        <f>IF(AD$1&gt;=Table1[[#This Row],[Min]],IF(AD$1&lt;=Table1[[#This Row],[Max]],(AD$1-Table1[[#This Row],[Min]])*45/(Table1[[#This Row],[Max]]-Table1[[#This Row],[Min]])-100*Table1[[#This Row],[Modifier]],""),20-100*Table1[[#This Row],[Modifier]])</f>
        <v>22.5</v>
      </c>
      <c r="AE30" s="673">
        <f>IF(AE$1&gt;=Table1[[#This Row],[Min]],IF(AE$1&lt;=Table1[[#This Row],[Max]],(AE$1-Table1[[#This Row],[Min]])*45/(Table1[[#This Row],[Max]]-Table1[[#This Row],[Min]])-100*Table1[[#This Row],[Modifier]],""),20-100*Table1[[#This Row],[Modifier]])</f>
        <v>30</v>
      </c>
      <c r="AF30" s="673">
        <f>IF(AF$1&gt;=Table1[[#This Row],[Min]],IF(AF$1&lt;=Table1[[#This Row],[Max]],(AF$1-Table1[[#This Row],[Min]])*45/(Table1[[#This Row],[Max]]-Table1[[#This Row],[Min]])-100*Table1[[#This Row],[Modifier]],""),20-100*Table1[[#This Row],[Modifier]])</f>
        <v>37.5</v>
      </c>
      <c r="AG30" s="673">
        <f>IF(AG$1&gt;=Table1[[#This Row],[Min]],IF(AG$1&lt;=Table1[[#This Row],[Max]],(AG$1-Table1[[#This Row],[Min]])*45/(Table1[[#This Row],[Max]]-Table1[[#This Row],[Min]])-100*Table1[[#This Row],[Modifier]],""),20-100*Table1[[#This Row],[Modifier]])</f>
        <v>45</v>
      </c>
      <c r="AH30" s="673">
        <f>IF(AH$1&gt;=Table1[[#This Row],[Min]],IF(AH$1&lt;=Table1[[#This Row],[Max]],(AH$1-Table1[[#This Row],[Min]])*45/(Table1[[#This Row],[Max]]-Table1[[#This Row],[Min]])-100*Table1[[#This Row],[Modifier]],""),20-100*Table1[[#This Row],[Modifier]])</f>
        <v>52.5</v>
      </c>
      <c r="AI30" s="673">
        <f>IF(AI$1&gt;=Table1[[#This Row],[Min]],IF(AI$1&lt;=Table1[[#This Row],[Max]],(AI$1-Table1[[#This Row],[Min]])*45/(Table1[[#This Row],[Max]]-Table1[[#This Row],[Min]])-100*Table1[[#This Row],[Modifier]],""),20-100*Table1[[#This Row],[Modifier]])</f>
        <v>60</v>
      </c>
      <c r="AJ30" s="673" t="str">
        <f>IF(AJ$1&gt;=Table1[[#This Row],[Min]],IF(AJ$1&lt;=Table1[[#This Row],[Max]],(AJ$1-Table1[[#This Row],[Min]])*45/(Table1[[#This Row],[Max]]-Table1[[#This Row],[Min]])-100*Table1[[#This Row],[Modifier]],""),20-100*Table1[[#This Row],[Modifier]])</f>
        <v/>
      </c>
      <c r="AK30" s="673" t="str">
        <f>IF(AK$1&gt;=Table1[[#This Row],[Min]],IF(AK$1&lt;=Table1[[#This Row],[Max]],(AK$1-Table1[[#This Row],[Min]])*45/(Table1[[#This Row],[Max]]-Table1[[#This Row],[Min]])-100*Table1[[#This Row],[Modifier]],""),20-100*Table1[[#This Row],[Modifier]])</f>
        <v/>
      </c>
      <c r="AL30" s="673" t="str">
        <f>IF(AL$1&gt;=Table1[[#This Row],[Min]],IF(AL$1&lt;=Table1[[#This Row],[Max]],(AL$1-Table1[[#This Row],[Min]])*45/(Table1[[#This Row],[Max]]-Table1[[#This Row],[Min]])-100*Table1[[#This Row],[Modifier]],""),20-100*Table1[[#This Row],[Modifier]])</f>
        <v/>
      </c>
      <c r="AM30" s="673" t="str">
        <f>IF(AM$1&gt;=Table1[[#This Row],[Min]],IF(AM$1&lt;=Table1[[#This Row],[Max]],(AM$1-Table1[[#This Row],[Min]])*45/(Table1[[#This Row],[Max]]-Table1[[#This Row],[Min]])-100*Table1[[#This Row],[Modifier]],""),20-100*Table1[[#This Row],[Modifier]])</f>
        <v/>
      </c>
      <c r="AN30" s="673" t="str">
        <f>IF(AN$1&gt;=Table1[[#This Row],[Min]],IF(AN$1&lt;=Table1[[#This Row],[Max]],(AN$1-Table1[[#This Row],[Min]])*45/(Table1[[#This Row],[Max]]-Table1[[#This Row],[Min]])-100*Table1[[#This Row],[Modifier]],""),20-100*Table1[[#This Row],[Modifier]])</f>
        <v/>
      </c>
      <c r="AO30" s="673" t="str">
        <f>IF(AO$1&gt;=Table1[[#This Row],[Min]],IF(AO$1&lt;=Table1[[#This Row],[Max]],(AO$1-Table1[[#This Row],[Min]])*45/(Table1[[#This Row],[Max]]-Table1[[#This Row],[Min]])-100*Table1[[#This Row],[Modifier]],""),20-100*Table1[[#This Row],[Modifier]])</f>
        <v/>
      </c>
      <c r="AP30" s="673" t="str">
        <f>IF(AP$1&gt;=Table1[[#This Row],[Min]],IF(AP$1&lt;=Table1[[#This Row],[Max]],(AP$1-Table1[[#This Row],[Min]])*45/(Table1[[#This Row],[Max]]-Table1[[#This Row],[Min]])-100*Table1[[#This Row],[Modifier]],""),20-100*Table1[[#This Row],[Modifier]])</f>
        <v/>
      </c>
      <c r="AQ30" s="673" t="str">
        <f>IF(AQ$1&gt;=Table1[[#This Row],[Min]],IF(AQ$1&lt;=Table1[[#This Row],[Max]],(AQ$1-Table1[[#This Row],[Min]])*45/(Table1[[#This Row],[Max]]-Table1[[#This Row],[Min]])-100*Table1[[#This Row],[Modifier]],""),20-100*Table1[[#This Row],[Modifier]])</f>
        <v/>
      </c>
      <c r="AR30" s="673" t="str">
        <f>IF(AR$1&gt;=Table1[[#This Row],[Min]],IF(AR$1&lt;=Table1[[#This Row],[Max]],(AR$1-Table1[[#This Row],[Min]])*45/(Table1[[#This Row],[Max]]-Table1[[#This Row],[Min]])-100*Table1[[#This Row],[Modifier]],""),20-100*Table1[[#This Row],[Modifier]])</f>
        <v/>
      </c>
      <c r="AS30" s="673" t="str">
        <f>IF(AS$1&gt;=Table1[[#This Row],[Min]],IF(AS$1&lt;=Table1[[#This Row],[Max]],(AS$1-Table1[[#This Row],[Min]])*45/(Table1[[#This Row],[Max]]-Table1[[#This Row],[Min]])-100*Table1[[#This Row],[Modifier]],""),20-100*Table1[[#This Row],[Modifier]])</f>
        <v/>
      </c>
      <c r="AT30" s="673" t="str">
        <f>IF(AT$1&gt;=Table1[[#This Row],[Min]],IF(AT$1&lt;=Table1[[#This Row],[Max]],(AT$1-Table1[[#This Row],[Min]])*45/(Table1[[#This Row],[Max]]-Table1[[#This Row],[Min]])-100*Table1[[#This Row],[Modifier]],""),20-100*Table1[[#This Row],[Modifier]])</f>
        <v/>
      </c>
      <c r="AU30" s="673" t="str">
        <f>IF(AU$1&gt;=Table1[[#This Row],[Min]],IF(AU$1&lt;=Table1[[#This Row],[Max]],(AU$1-Table1[[#This Row],[Min]])*45/(Table1[[#This Row],[Max]]-Table1[[#This Row],[Min]])-100*Table1[[#This Row],[Modifier]],""),20-100*Table1[[#This Row],[Modifier]])</f>
        <v/>
      </c>
      <c r="AV30" s="673" t="str">
        <f>IF(AV$1&gt;=Table1[[#This Row],[Min]],IF(AV$1&lt;=Table1[[#This Row],[Max]],(AV$1-Table1[[#This Row],[Min]])*45/(Table1[[#This Row],[Max]]-Table1[[#This Row],[Min]])-100*Table1[[#This Row],[Modifier]],""),20-100*Table1[[#This Row],[Modifier]])</f>
        <v/>
      </c>
      <c r="AW30" s="673" t="str">
        <f>IF(AW$1&gt;=Table1[[#This Row],[Min]],IF(AW$1&lt;=Table1[[#This Row],[Max]],(AW$1-Table1[[#This Row],[Min]])*45/(Table1[[#This Row],[Max]]-Table1[[#This Row],[Min]])-100*Table1[[#This Row],[Modifier]],""),20-100*Table1[[#This Row],[Modifier]])</f>
        <v/>
      </c>
      <c r="AX30" s="673" t="str">
        <f>IF(AX$1&gt;=Table1[[#This Row],[Min]],IF(AX$1&lt;=Table1[[#This Row],[Max]],(AX$1-Table1[[#This Row],[Min]])*45/(Table1[[#This Row],[Max]]-Table1[[#This Row],[Min]])-100*Table1[[#This Row],[Modifier]],""),20-100*Table1[[#This Row],[Modifier]])</f>
        <v/>
      </c>
      <c r="AY30" s="673" t="str">
        <f>IF(AY$1&gt;=Table1[[#This Row],[Min]],IF(AY$1&lt;=Table1[[#This Row],[Max]],(AY$1-Table1[[#This Row],[Min]])*45/(Table1[[#This Row],[Max]]-Table1[[#This Row],[Min]])-100*Table1[[#This Row],[Modifier]],""),20-100*Table1[[#This Row],[Modifier]])</f>
        <v/>
      </c>
      <c r="AZ30" s="673" t="str">
        <f>IF(AZ$1&gt;=Table1[[#This Row],[Min]],IF(AZ$1&lt;=Table1[[#This Row],[Max]],(AZ$1-Table1[[#This Row],[Min]])*45/(Table1[[#This Row],[Max]]-Table1[[#This Row],[Min]])-100*Table1[[#This Row],[Modifier]],""),20-100*Table1[[#This Row],[Modifier]])</f>
        <v/>
      </c>
      <c r="BA30" s="673" t="str">
        <f>IF(BA$1&gt;=Table1[[#This Row],[Min]],IF(BA$1&lt;=Table1[[#This Row],[Max]],(BA$1-Table1[[#This Row],[Min]])*45/(Table1[[#This Row],[Max]]-Table1[[#This Row],[Min]])-100*Table1[[#This Row],[Modifier]],""),20-100*Table1[[#This Row],[Modifier]])</f>
        <v/>
      </c>
      <c r="BB30" s="673" t="str">
        <f>IF(BB$1&gt;=Table1[[#This Row],[Min]],IF(BB$1&lt;=Table1[[#This Row],[Max]],(BB$1-Table1[[#This Row],[Min]])*45/(Table1[[#This Row],[Max]]-Table1[[#This Row],[Min]])-100*Table1[[#This Row],[Modifier]],""),20-100*Table1[[#This Row],[Modifier]])</f>
        <v/>
      </c>
      <c r="BC30" s="673" t="str">
        <f>IF(BC$1&gt;=Table1[[#This Row],[Min]],IF(BC$1&lt;=Table1[[#This Row],[Max]],(BC$1-Table1[[#This Row],[Min]])*45/(Table1[[#This Row],[Max]]-Table1[[#This Row],[Min]])-100*Table1[[#This Row],[Modifier]],""),20-100*Table1[[#This Row],[Modifier]])</f>
        <v/>
      </c>
    </row>
    <row r="31" spans="1:55">
      <c r="A31" s="299" t="s">
        <v>30</v>
      </c>
      <c r="B31" s="345">
        <v>3</v>
      </c>
      <c r="C31" s="330">
        <v>1</v>
      </c>
      <c r="D31" s="393"/>
      <c r="E31" s="394"/>
      <c r="F31" s="366" t="s">
        <v>292</v>
      </c>
      <c r="G31" s="412">
        <v>10</v>
      </c>
      <c r="H31" s="366"/>
      <c r="I31" s="602">
        <f>Table1[[#This Row],[Damage]]/Table1[[#This Row],[Reload]]</f>
        <v>1.25</v>
      </c>
      <c r="J31" s="304">
        <v>6</v>
      </c>
      <c r="K31" s="617">
        <f>Table1[[#This Row],[Heat]]/Table1[[#This Row],[Reload]]</f>
        <v>0.75</v>
      </c>
      <c r="L31" s="434">
        <v>0.05</v>
      </c>
      <c r="M31" s="304"/>
      <c r="N31" s="304">
        <v>8</v>
      </c>
      <c r="O31" s="304"/>
      <c r="P31" s="305" t="s">
        <v>66</v>
      </c>
      <c r="Q31" s="306" t="s">
        <v>32</v>
      </c>
      <c r="R31" s="449">
        <f t="shared" si="0"/>
        <v>1.25</v>
      </c>
      <c r="S31" s="449">
        <f t="shared" si="1"/>
        <v>0.75</v>
      </c>
      <c r="T31" s="449">
        <f t="shared" si="2"/>
        <v>1.6666666666666667</v>
      </c>
      <c r="U31" s="704">
        <f>Table1[[#This Row],[Damage / sec]]/Table1[[#This Row],[Weight]]</f>
        <v>0.41666666666666669</v>
      </c>
      <c r="V31" s="704">
        <f>Table1[[#This Row],[Damage / sec]]/Table1[[#This Row],[Slots]]</f>
        <v>1.25</v>
      </c>
      <c r="W31" s="704">
        <f>Table1[[#This Row],[Weight]]/Table1[[#This Row],[Slots]]</f>
        <v>3</v>
      </c>
      <c r="X31" s="307"/>
      <c r="AC31" s="673"/>
      <c r="AD31" s="673" t="str">
        <f>IF(AD$1&gt;=Table1[[#This Row],[Min]],IF(AD$1&lt;=Table1[[#This Row],[Max]],(AD$1-Table1[[#This Row],[Min]])*45/(Table1[[#This Row],[Max]]-Table1[[#This Row],[Min]]),""),20)</f>
        <v/>
      </c>
      <c r="AE31" s="673" t="str">
        <f>IF(AE$1&gt;=Table1[[#This Row],[Min]],IF(AE$1&lt;=Table1[[#This Row],[Max]],(AE$1-Table1[[#This Row],[Min]])*45/(Table1[[#This Row],[Max]]-Table1[[#This Row],[Min]]),""),20)</f>
        <v/>
      </c>
      <c r="AF31" s="673" t="str">
        <f>IF(AF$1&gt;=Table1[[#This Row],[Min]],IF(AF$1&lt;=Table1[[#This Row],[Max]],(AF$1-Table1[[#This Row],[Min]])*45/(Table1[[#This Row],[Max]]-Table1[[#This Row],[Min]]),""),20)</f>
        <v/>
      </c>
      <c r="AG31" s="673" t="str">
        <f>IF(AG$1&gt;=Table1[[#This Row],[Min]],IF(AG$1&lt;=Table1[[#This Row],[Max]],(AG$1-Table1[[#This Row],[Min]])*45/(Table1[[#This Row],[Max]]-Table1[[#This Row],[Min]]),""),20)</f>
        <v/>
      </c>
      <c r="AH31" s="673" t="str">
        <f>IF(AH$1&gt;=Table1[[#This Row],[Min]],IF(AH$1&lt;=Table1[[#This Row],[Max]],(AH$1-Table1[[#This Row],[Min]])*45/(Table1[[#This Row],[Max]]-Table1[[#This Row],[Min]]),""),20)</f>
        <v/>
      </c>
      <c r="AI31" s="673" t="str">
        <f>IF(AI$1&gt;=Table1[[#This Row],[Min]],IF(AI$1&lt;=Table1[[#This Row],[Max]],(AI$1-Table1[[#This Row],[Min]])*45/(Table1[[#This Row],[Max]]-Table1[[#This Row],[Min]]),""),20)</f>
        <v/>
      </c>
      <c r="AJ31" s="673" t="str">
        <f>IF(AJ$1&gt;=Table1[[#This Row],[Min]],IF(AJ$1&lt;=Table1[[#This Row],[Max]],(AJ$1-Table1[[#This Row],[Min]])*45/(Table1[[#This Row],[Max]]-Table1[[#This Row],[Min]]),""),20)</f>
        <v/>
      </c>
      <c r="AK31" s="673" t="str">
        <f>IF(AK$1&gt;=Table1[[#This Row],[Min]],IF(AK$1&lt;=Table1[[#This Row],[Max]],(AK$1-Table1[[#This Row],[Min]])*45/(Table1[[#This Row],[Max]]-Table1[[#This Row],[Min]]),""),20)</f>
        <v/>
      </c>
      <c r="AL31" s="673" t="str">
        <f>IF(AL$1&gt;=Table1[[#This Row],[Min]],IF(AL$1&lt;=Table1[[#This Row],[Max]],(AL$1-Table1[[#This Row],[Min]])*45/(Table1[[#This Row],[Max]]-Table1[[#This Row],[Min]]),""),20)</f>
        <v/>
      </c>
      <c r="AM31" s="673" t="str">
        <f>IF(AM$1&gt;=Table1[[#This Row],[Min]],IF(AM$1&lt;=Table1[[#This Row],[Max]],(AM$1-Table1[[#This Row],[Min]])*45/(Table1[[#This Row],[Max]]-Table1[[#This Row],[Min]]),""),20)</f>
        <v/>
      </c>
      <c r="AN31" s="673" t="str">
        <f>IF(AN$1&gt;=Table1[[#This Row],[Min]],IF(AN$1&lt;=Table1[[#This Row],[Max]],(AN$1-Table1[[#This Row],[Min]])*45/(Table1[[#This Row],[Max]]-Table1[[#This Row],[Min]]),""),20)</f>
        <v/>
      </c>
      <c r="AO31" s="673" t="str">
        <f>IF(AO$1&gt;=Table1[[#This Row],[Min]],IF(AO$1&lt;=Table1[[#This Row],[Max]],(AO$1-Table1[[#This Row],[Min]])*45/(Table1[[#This Row],[Max]]-Table1[[#This Row],[Min]]),""),20)</f>
        <v/>
      </c>
      <c r="AP31" s="673" t="str">
        <f>IF(AP$1&gt;=Table1[[#This Row],[Min]],IF(AP$1&lt;=Table1[[#This Row],[Max]],(AP$1-Table1[[#This Row],[Min]])*45/(Table1[[#This Row],[Max]]-Table1[[#This Row],[Min]]),""),20)</f>
        <v/>
      </c>
      <c r="AQ31" s="673" t="str">
        <f>IF(AQ$1&gt;=Table1[[#This Row],[Min]],IF(AQ$1&lt;=Table1[[#This Row],[Max]],(AQ$1-Table1[[#This Row],[Min]])*45/(Table1[[#This Row],[Max]]-Table1[[#This Row],[Min]]),""),20)</f>
        <v/>
      </c>
      <c r="AR31" s="673" t="str">
        <f>IF(AR$1&gt;=Table1[[#This Row],[Min]],IF(AR$1&lt;=Table1[[#This Row],[Max]],(AR$1-Table1[[#This Row],[Min]])*45/(Table1[[#This Row],[Max]]-Table1[[#This Row],[Min]]),""),20)</f>
        <v/>
      </c>
      <c r="AS31" s="673" t="str">
        <f>IF(AS$1&gt;=Table1[[#This Row],[Min]],IF(AS$1&lt;=Table1[[#This Row],[Max]],(AS$1-Table1[[#This Row],[Min]])*45/(Table1[[#This Row],[Max]]-Table1[[#This Row],[Min]]),""),20)</f>
        <v/>
      </c>
      <c r="AT31" s="673" t="str">
        <f>IF(AT$1&gt;=Table1[[#This Row],[Min]],IF(AT$1&lt;=Table1[[#This Row],[Max]],(AT$1-Table1[[#This Row],[Min]])*45/(Table1[[#This Row],[Max]]-Table1[[#This Row],[Min]]),""),20)</f>
        <v/>
      </c>
      <c r="AU31" s="673" t="str">
        <f>IF(AU$1&gt;=Table1[[#This Row],[Min]],IF(AU$1&lt;=Table1[[#This Row],[Max]],(AU$1-Table1[[#This Row],[Min]])*45/(Table1[[#This Row],[Max]]-Table1[[#This Row],[Min]]),""),20)</f>
        <v/>
      </c>
      <c r="AV31" s="673" t="str">
        <f>IF(AV$1&gt;=Table1[[#This Row],[Min]],IF(AV$1&lt;=Table1[[#This Row],[Max]],(AV$1-Table1[[#This Row],[Min]])*45/(Table1[[#This Row],[Max]]-Table1[[#This Row],[Min]]),""),20)</f>
        <v/>
      </c>
      <c r="AW31" s="673" t="str">
        <f>IF(AW$1&gt;=Table1[[#This Row],[Min]],IF(AW$1&lt;=Table1[[#This Row],[Max]],(AW$1-Table1[[#This Row],[Min]])*45/(Table1[[#This Row],[Max]]-Table1[[#This Row],[Min]]),""),20)</f>
        <v/>
      </c>
      <c r="AX31" s="673" t="str">
        <f>IF(AX$1&gt;=Table1[[#This Row],[Min]],IF(AX$1&lt;=Table1[[#This Row],[Max]],(AX$1-Table1[[#This Row],[Min]])*45/(Table1[[#This Row],[Max]]-Table1[[#This Row],[Min]]),""),20)</f>
        <v/>
      </c>
      <c r="AY31" s="673" t="str">
        <f>IF(AY$1&gt;=Table1[[#This Row],[Min]],IF(AY$1&lt;=Table1[[#This Row],[Max]],(AY$1-Table1[[#This Row],[Min]])*45/(Table1[[#This Row],[Max]]-Table1[[#This Row],[Min]]),""),20)</f>
        <v/>
      </c>
      <c r="AZ31" s="673" t="str">
        <f>IF(AZ$1&gt;=Table1[[#This Row],[Min]],IF(AZ$1&lt;=Table1[[#This Row],[Max]],(AZ$1-Table1[[#This Row],[Min]])*45/(Table1[[#This Row],[Max]]-Table1[[#This Row],[Min]]),""),20)</f>
        <v/>
      </c>
      <c r="BA31" s="673" t="str">
        <f>IF(BA$1&gt;=Table1[[#This Row],[Min]],IF(BA$1&lt;=Table1[[#This Row],[Max]],(BA$1-Table1[[#This Row],[Min]])*45/(Table1[[#This Row],[Max]]-Table1[[#This Row],[Min]]),""),20)</f>
        <v/>
      </c>
      <c r="BB31" s="673" t="str">
        <f>IF(BB$1&gt;=Table1[[#This Row],[Min]],IF(BB$1&lt;=Table1[[#This Row],[Max]],(BB$1-Table1[[#This Row],[Min]])*45/(Table1[[#This Row],[Max]]-Table1[[#This Row],[Min]]),""),20)</f>
        <v/>
      </c>
      <c r="BC31" s="673" t="str">
        <f>IF(BC$1&gt;=Table1[[#This Row],[Min]],IF(BC$1&lt;=Table1[[#This Row],[Max]],(BC$1-Table1[[#This Row],[Min]])*45/(Table1[[#This Row],[Max]]-Table1[[#This Row],[Min]]),""),20)</f>
        <v/>
      </c>
    </row>
    <row r="32" spans="1:55">
      <c r="A32" s="302" t="s">
        <v>326</v>
      </c>
      <c r="B32" s="346">
        <v>4</v>
      </c>
      <c r="C32" s="331">
        <v>2</v>
      </c>
      <c r="D32" s="395"/>
      <c r="E32" s="396"/>
      <c r="F32" s="367" t="s">
        <v>292</v>
      </c>
      <c r="G32" s="413">
        <v>5</v>
      </c>
      <c r="H32" s="367">
        <v>5</v>
      </c>
      <c r="I32" s="603">
        <f>Table1[[#This Row],[Damage]]/Table1[[#This Row],[Reload]]</f>
        <v>0.55555555555555558</v>
      </c>
      <c r="J32" s="308">
        <v>8</v>
      </c>
      <c r="K32" s="618">
        <f>Table1[[#This Row],[Heat]]/Table1[[#This Row],[Reload]]</f>
        <v>0.88888888888888884</v>
      </c>
      <c r="L32" s="526">
        <v>0</v>
      </c>
      <c r="M32" s="308"/>
      <c r="N32" s="308">
        <v>9</v>
      </c>
      <c r="O32" s="308"/>
      <c r="P32" s="309" t="s">
        <v>68</v>
      </c>
      <c r="Q32" s="310" t="s">
        <v>32</v>
      </c>
      <c r="R32" s="450">
        <f t="shared" si="0"/>
        <v>0.55555555555555558</v>
      </c>
      <c r="S32" s="450">
        <f t="shared" si="1"/>
        <v>0.88888888888888884</v>
      </c>
      <c r="T32" s="450">
        <f t="shared" si="2"/>
        <v>0.62500000000000011</v>
      </c>
      <c r="U32" s="705">
        <f>Table1[[#This Row],[Damage / sec]]/Table1[[#This Row],[Weight]]</f>
        <v>0.1388888888888889</v>
      </c>
      <c r="V32" s="705">
        <f>Table1[[#This Row],[Damage / sec]]/Table1[[#This Row],[Slots]]</f>
        <v>0.27777777777777779</v>
      </c>
      <c r="W32" s="705">
        <f>Table1[[#This Row],[Weight]]/Table1[[#This Row],[Slots]]</f>
        <v>2</v>
      </c>
      <c r="X32" s="311" t="s">
        <v>584</v>
      </c>
    </row>
    <row r="33" spans="1:24">
      <c r="A33" s="303" t="s">
        <v>31</v>
      </c>
      <c r="B33" s="347">
        <v>6</v>
      </c>
      <c r="C33" s="332">
        <v>2</v>
      </c>
      <c r="D33" s="397"/>
      <c r="E33" s="398"/>
      <c r="F33" s="368" t="s">
        <v>292</v>
      </c>
      <c r="G33" s="414">
        <v>15</v>
      </c>
      <c r="H33" s="368"/>
      <c r="I33" s="604">
        <f>Table1[[#This Row],[Damage]]/Table1[[#This Row],[Reload]]</f>
        <v>1.5</v>
      </c>
      <c r="J33" s="312">
        <v>5</v>
      </c>
      <c r="K33" s="619">
        <f>Table1[[#This Row],[Heat]]/Table1[[#This Row],[Reload]]</f>
        <v>0.5</v>
      </c>
      <c r="L33" s="435">
        <v>0</v>
      </c>
      <c r="M33" s="312"/>
      <c r="N33" s="312">
        <v>10</v>
      </c>
      <c r="O33" s="312"/>
      <c r="P33" s="313" t="s">
        <v>63</v>
      </c>
      <c r="Q33" s="314" t="s">
        <v>32</v>
      </c>
      <c r="R33" s="451">
        <f t="shared" si="0"/>
        <v>1.5</v>
      </c>
      <c r="S33" s="451">
        <f t="shared" si="1"/>
        <v>0.5</v>
      </c>
      <c r="T33" s="451">
        <f t="shared" si="2"/>
        <v>3</v>
      </c>
      <c r="U33" s="706">
        <f>Table1[[#This Row],[Damage / sec]]/Table1[[#This Row],[Weight]]</f>
        <v>0.25</v>
      </c>
      <c r="V33" s="706">
        <f>Table1[[#This Row],[Damage / sec]]/Table1[[#This Row],[Slots]]</f>
        <v>0.75</v>
      </c>
      <c r="W33" s="706">
        <f>Table1[[#This Row],[Weight]]/Table1[[#This Row],[Slots]]</f>
        <v>3</v>
      </c>
      <c r="X33" s="315"/>
    </row>
    <row r="37" spans="1:24">
      <c r="B37" s="316"/>
    </row>
  </sheetData>
  <mergeCells count="1">
    <mergeCell ref="AB2:AB30"/>
  </mergeCells>
  <phoneticPr fontId="0" type="noConversion"/>
  <conditionalFormatting sqref="AC2:BC30">
    <cfRule type="colorScale" priority="1">
      <colorScale>
        <cfvo type="min" val="0"/>
        <cfvo type="num" val="0"/>
        <cfvo type="max" val="0"/>
        <color rgb="FF00B050"/>
        <color rgb="FFFFEB84"/>
        <color rgb="FFFF0000"/>
      </colorScale>
    </cfRule>
  </conditionalFormatting>
  <pageMargins left="0.15748031496062992" right="0.59" top="0.98425196850393704" bottom="0.98425196850393704" header="0.51181102362204722" footer="0.51181102362204722"/>
  <pageSetup paperSize="9" orientation="landscape" horizontalDpi="120" verticalDpi="144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theme="7" tint="-0.249977111117893"/>
  </sheetPr>
  <dimension ref="A1:U87"/>
  <sheetViews>
    <sheetView showGridLines="0" topLeftCell="A49" zoomScaleNormal="100" workbookViewId="0">
      <selection activeCell="E70" sqref="E70"/>
    </sheetView>
  </sheetViews>
  <sheetFormatPr defaultRowHeight="12.75"/>
  <cols>
    <col min="1" max="1" width="6.85546875" customWidth="1"/>
    <col min="2" max="2" width="6.7109375" customWidth="1"/>
    <col min="3" max="3" width="8.28515625" customWidth="1"/>
    <col min="4" max="4" width="13.140625" customWidth="1"/>
    <col min="9" max="9" width="8.5703125" customWidth="1"/>
    <col min="10" max="10" width="7.85546875" customWidth="1"/>
    <col min="15" max="21" width="7.140625" customWidth="1"/>
  </cols>
  <sheetData>
    <row r="1" spans="1:21" ht="13.5" thickBot="1">
      <c r="A1" s="12" t="s">
        <v>103</v>
      </c>
      <c r="B1" s="36" t="s">
        <v>102</v>
      </c>
      <c r="C1" s="17" t="s">
        <v>1</v>
      </c>
      <c r="D1" s="17" t="s">
        <v>148</v>
      </c>
      <c r="E1" s="17" t="s">
        <v>2</v>
      </c>
      <c r="F1" s="48" t="s">
        <v>111</v>
      </c>
      <c r="G1" s="18" t="s">
        <v>8</v>
      </c>
      <c r="H1" s="49"/>
    </row>
    <row r="2" spans="1:21">
      <c r="A2" s="771" t="s">
        <v>108</v>
      </c>
      <c r="B2" s="37">
        <v>1</v>
      </c>
      <c r="C2" s="452">
        <v>5</v>
      </c>
      <c r="D2" s="3">
        <v>5</v>
      </c>
      <c r="E2" s="3">
        <v>2</v>
      </c>
      <c r="F2" s="775" t="s">
        <v>247</v>
      </c>
      <c r="G2" s="38" t="s">
        <v>104</v>
      </c>
      <c r="H2" s="50"/>
      <c r="N2" s="529"/>
      <c r="O2" s="530" t="s">
        <v>536</v>
      </c>
      <c r="P2" s="530" t="s">
        <v>193</v>
      </c>
      <c r="Q2" s="530" t="s">
        <v>161</v>
      </c>
      <c r="R2" s="530" t="s">
        <v>537</v>
      </c>
      <c r="S2" s="530" t="s">
        <v>538</v>
      </c>
      <c r="T2" s="530" t="s">
        <v>194</v>
      </c>
      <c r="U2" s="530" t="s">
        <v>195</v>
      </c>
    </row>
    <row r="3" spans="1:21">
      <c r="A3" s="769"/>
      <c r="B3" s="39">
        <v>2</v>
      </c>
      <c r="C3" s="453">
        <v>7</v>
      </c>
      <c r="D3" s="1">
        <v>6</v>
      </c>
      <c r="E3" s="1">
        <v>3</v>
      </c>
      <c r="F3" s="776"/>
      <c r="G3" s="40" t="s">
        <v>65</v>
      </c>
      <c r="H3" s="50"/>
      <c r="N3" s="530" t="s">
        <v>108</v>
      </c>
      <c r="O3" s="527"/>
      <c r="P3" s="527">
        <v>1</v>
      </c>
      <c r="Q3" s="527">
        <v>1</v>
      </c>
      <c r="R3" s="527">
        <v>1</v>
      </c>
      <c r="S3" s="527">
        <v>1</v>
      </c>
      <c r="T3" s="527"/>
      <c r="U3" s="527"/>
    </row>
    <row r="4" spans="1:21">
      <c r="A4" s="769"/>
      <c r="B4" s="39">
        <v>3</v>
      </c>
      <c r="C4" s="453">
        <v>9</v>
      </c>
      <c r="D4" s="1">
        <v>7</v>
      </c>
      <c r="E4" s="1">
        <v>3</v>
      </c>
      <c r="F4" s="776"/>
      <c r="G4" s="40" t="s">
        <v>73</v>
      </c>
      <c r="H4" s="50"/>
      <c r="N4" s="530" t="s">
        <v>5</v>
      </c>
      <c r="O4" s="527"/>
      <c r="P4" s="527">
        <v>1</v>
      </c>
      <c r="Q4" s="527">
        <v>1</v>
      </c>
      <c r="R4" s="527">
        <v>1</v>
      </c>
      <c r="S4" s="527">
        <v>1</v>
      </c>
      <c r="T4" s="527">
        <v>1</v>
      </c>
      <c r="U4" s="527">
        <v>1</v>
      </c>
    </row>
    <row r="5" spans="1:21">
      <c r="A5" s="769"/>
      <c r="B5" s="39">
        <v>4</v>
      </c>
      <c r="C5" s="453">
        <v>11</v>
      </c>
      <c r="D5" s="1">
        <v>8</v>
      </c>
      <c r="E5" s="1">
        <v>4</v>
      </c>
      <c r="F5" s="776"/>
      <c r="G5" s="40" t="s">
        <v>105</v>
      </c>
      <c r="H5" s="50"/>
      <c r="N5" s="530" t="s">
        <v>531</v>
      </c>
      <c r="O5" s="527">
        <v>1</v>
      </c>
      <c r="P5" s="527">
        <v>1</v>
      </c>
      <c r="Q5" s="527">
        <v>1</v>
      </c>
      <c r="R5" s="527"/>
      <c r="S5" s="527">
        <v>1</v>
      </c>
      <c r="T5" s="527"/>
      <c r="U5" s="527"/>
    </row>
    <row r="6" spans="1:21">
      <c r="A6" s="769"/>
      <c r="B6" s="39">
        <v>5</v>
      </c>
      <c r="C6" s="453">
        <v>14</v>
      </c>
      <c r="D6" s="1">
        <v>9</v>
      </c>
      <c r="E6" s="1">
        <v>4</v>
      </c>
      <c r="F6" s="776"/>
      <c r="G6" s="40" t="s">
        <v>106</v>
      </c>
      <c r="H6" s="50"/>
      <c r="N6" s="530" t="s">
        <v>118</v>
      </c>
      <c r="O6" s="527"/>
      <c r="P6" s="527">
        <v>1</v>
      </c>
      <c r="Q6" s="527">
        <v>1</v>
      </c>
      <c r="R6" s="527">
        <v>1</v>
      </c>
      <c r="S6" s="527">
        <v>1</v>
      </c>
      <c r="T6" s="527"/>
      <c r="U6" s="527"/>
    </row>
    <row r="7" spans="1:21">
      <c r="A7" s="769"/>
      <c r="B7" s="39">
        <v>6</v>
      </c>
      <c r="C7" s="453">
        <v>18</v>
      </c>
      <c r="D7" s="1">
        <v>10</v>
      </c>
      <c r="E7" s="1">
        <v>5</v>
      </c>
      <c r="F7" s="776"/>
      <c r="G7" s="40" t="s">
        <v>413</v>
      </c>
      <c r="H7" s="50"/>
      <c r="N7" s="530" t="s">
        <v>119</v>
      </c>
      <c r="O7" s="527"/>
      <c r="P7" s="527">
        <v>1</v>
      </c>
      <c r="Q7" s="527">
        <v>1</v>
      </c>
      <c r="R7" s="527">
        <v>1</v>
      </c>
      <c r="S7" s="527">
        <v>1</v>
      </c>
      <c r="T7" s="527"/>
      <c r="U7" s="527"/>
    </row>
    <row r="8" spans="1:21">
      <c r="A8" s="769"/>
      <c r="B8" s="39">
        <v>7</v>
      </c>
      <c r="C8" s="453">
        <v>22</v>
      </c>
      <c r="D8" s="1">
        <v>11</v>
      </c>
      <c r="E8" s="1">
        <v>5</v>
      </c>
      <c r="F8" s="776"/>
      <c r="G8" s="40" t="s">
        <v>414</v>
      </c>
      <c r="H8" s="50"/>
      <c r="N8" s="530" t="s">
        <v>532</v>
      </c>
      <c r="O8" s="527">
        <v>1</v>
      </c>
      <c r="P8" s="527">
        <v>1</v>
      </c>
      <c r="Q8" s="527">
        <v>1</v>
      </c>
      <c r="R8" s="527">
        <v>1</v>
      </c>
      <c r="S8" s="527">
        <v>1</v>
      </c>
      <c r="T8" s="527"/>
      <c r="U8" s="527"/>
    </row>
    <row r="9" spans="1:21">
      <c r="A9" s="769"/>
      <c r="B9" s="39">
        <v>8</v>
      </c>
      <c r="C9" s="453">
        <v>27</v>
      </c>
      <c r="D9" s="1">
        <v>12</v>
      </c>
      <c r="E9" s="1">
        <v>6</v>
      </c>
      <c r="F9" s="776"/>
      <c r="G9" s="40" t="s">
        <v>107</v>
      </c>
      <c r="H9" s="50"/>
      <c r="N9" s="530" t="s">
        <v>533</v>
      </c>
      <c r="O9" s="527">
        <v>1</v>
      </c>
      <c r="P9" s="527">
        <v>1</v>
      </c>
      <c r="Q9" s="527">
        <v>1</v>
      </c>
      <c r="R9" s="527"/>
      <c r="S9" s="527">
        <v>1</v>
      </c>
      <c r="T9" s="527"/>
      <c r="U9" s="527"/>
    </row>
    <row r="10" spans="1:21">
      <c r="A10" s="769"/>
      <c r="B10" s="39">
        <v>9</v>
      </c>
      <c r="C10" s="453">
        <v>32</v>
      </c>
      <c r="D10" s="1">
        <v>13</v>
      </c>
      <c r="E10" s="1">
        <v>6</v>
      </c>
      <c r="F10" s="776"/>
      <c r="G10" s="40" t="s">
        <v>83</v>
      </c>
      <c r="H10" s="50"/>
      <c r="N10" s="530" t="s">
        <v>534</v>
      </c>
      <c r="O10" s="527">
        <v>1</v>
      </c>
      <c r="P10" s="527">
        <v>1</v>
      </c>
      <c r="Q10" s="527">
        <v>1</v>
      </c>
      <c r="R10" s="527">
        <v>1</v>
      </c>
      <c r="S10" s="527">
        <v>1</v>
      </c>
      <c r="T10" s="528"/>
      <c r="U10" s="528"/>
    </row>
    <row r="11" spans="1:21" ht="13.5" thickBot="1">
      <c r="A11" s="770"/>
      <c r="B11" s="41">
        <v>10</v>
      </c>
      <c r="C11" s="454">
        <v>39</v>
      </c>
      <c r="D11" s="5">
        <v>15</v>
      </c>
      <c r="E11" s="5">
        <v>7</v>
      </c>
      <c r="F11" s="777"/>
      <c r="G11" s="42" t="s">
        <v>253</v>
      </c>
      <c r="H11" s="50"/>
      <c r="N11" s="530" t="s">
        <v>127</v>
      </c>
      <c r="O11" s="527"/>
      <c r="P11" s="527">
        <v>1</v>
      </c>
      <c r="Q11" s="527">
        <v>1</v>
      </c>
      <c r="R11" s="527">
        <v>1</v>
      </c>
      <c r="S11" s="527">
        <v>1</v>
      </c>
      <c r="T11" s="527"/>
      <c r="U11" s="527"/>
    </row>
    <row r="12" spans="1:21" s="43" customFormat="1" ht="13.5" thickBot="1">
      <c r="A12" s="44"/>
      <c r="B12" s="34"/>
      <c r="C12" s="34"/>
      <c r="D12" s="34"/>
      <c r="E12" s="34"/>
      <c r="F12" s="35"/>
      <c r="G12" s="34"/>
      <c r="N12" s="530" t="s">
        <v>535</v>
      </c>
      <c r="O12" s="527"/>
      <c r="P12" s="527"/>
      <c r="Q12" s="527"/>
      <c r="R12" s="527">
        <v>1</v>
      </c>
      <c r="S12" s="527"/>
      <c r="T12" s="527"/>
      <c r="U12" s="527">
        <v>1</v>
      </c>
    </row>
    <row r="13" spans="1:21" ht="13.5" thickBot="1">
      <c r="A13" s="12" t="s">
        <v>103</v>
      </c>
      <c r="B13" s="13" t="s">
        <v>102</v>
      </c>
      <c r="C13" s="14" t="s">
        <v>1</v>
      </c>
      <c r="D13" s="14" t="s">
        <v>110</v>
      </c>
      <c r="E13" s="14" t="s">
        <v>2</v>
      </c>
      <c r="F13" s="14" t="s">
        <v>111</v>
      </c>
      <c r="G13" s="15" t="s">
        <v>8</v>
      </c>
      <c r="N13" s="530" t="s">
        <v>129</v>
      </c>
      <c r="O13" s="528">
        <v>1</v>
      </c>
      <c r="P13" s="528">
        <v>1</v>
      </c>
      <c r="Q13" s="528">
        <v>1</v>
      </c>
      <c r="R13" s="528">
        <v>1</v>
      </c>
      <c r="S13" s="528">
        <v>1</v>
      </c>
      <c r="T13" s="528">
        <v>1</v>
      </c>
      <c r="U13" s="528">
        <v>1</v>
      </c>
    </row>
    <row r="14" spans="1:21">
      <c r="A14" s="769" t="s">
        <v>109</v>
      </c>
      <c r="B14" s="46">
        <v>1</v>
      </c>
      <c r="C14" s="466">
        <v>3</v>
      </c>
      <c r="D14" s="466">
        <v>-1.5</v>
      </c>
      <c r="E14" s="47">
        <v>2</v>
      </c>
      <c r="F14" s="781" t="s">
        <v>133</v>
      </c>
      <c r="G14" s="51" t="s">
        <v>71</v>
      </c>
      <c r="N14" s="531" t="s">
        <v>539</v>
      </c>
      <c r="O14" s="531">
        <f t="shared" ref="O14:U14" si="0">SUM(O3:O13)</f>
        <v>5</v>
      </c>
      <c r="P14" s="531">
        <f t="shared" si="0"/>
        <v>10</v>
      </c>
      <c r="Q14" s="531">
        <f t="shared" si="0"/>
        <v>10</v>
      </c>
      <c r="R14" s="531">
        <f t="shared" si="0"/>
        <v>9</v>
      </c>
      <c r="S14" s="531">
        <f t="shared" si="0"/>
        <v>10</v>
      </c>
      <c r="T14" s="531">
        <f t="shared" si="0"/>
        <v>2</v>
      </c>
      <c r="U14" s="531">
        <f t="shared" si="0"/>
        <v>3</v>
      </c>
    </row>
    <row r="15" spans="1:21">
      <c r="A15" s="769"/>
      <c r="B15" s="39">
        <v>2</v>
      </c>
      <c r="C15" s="464">
        <v>4</v>
      </c>
      <c r="D15" s="464">
        <v>-1.8</v>
      </c>
      <c r="E15" s="1">
        <v>2</v>
      </c>
      <c r="F15" s="782"/>
      <c r="G15" s="40" t="s">
        <v>164</v>
      </c>
    </row>
    <row r="16" spans="1:21">
      <c r="A16" s="769"/>
      <c r="B16" s="39">
        <v>3</v>
      </c>
      <c r="C16" s="464">
        <v>5</v>
      </c>
      <c r="D16" s="464">
        <v>-2.1</v>
      </c>
      <c r="E16" s="1">
        <v>3</v>
      </c>
      <c r="F16" s="58" t="s">
        <v>160</v>
      </c>
      <c r="G16" s="40" t="s">
        <v>64</v>
      </c>
    </row>
    <row r="17" spans="1:21">
      <c r="A17" s="769"/>
      <c r="B17" s="39">
        <v>4</v>
      </c>
      <c r="C17" s="464">
        <v>6</v>
      </c>
      <c r="D17" s="464">
        <v>-2.4</v>
      </c>
      <c r="E17" s="1">
        <v>3</v>
      </c>
      <c r="F17" s="60" t="s">
        <v>161</v>
      </c>
      <c r="G17" s="40" t="s">
        <v>76</v>
      </c>
      <c r="O17" s="530" t="s">
        <v>536</v>
      </c>
      <c r="P17" s="530" t="s">
        <v>193</v>
      </c>
      <c r="Q17" s="530" t="s">
        <v>161</v>
      </c>
      <c r="R17" s="530" t="s">
        <v>537</v>
      </c>
      <c r="S17" s="530" t="s">
        <v>538</v>
      </c>
      <c r="T17" s="530" t="s">
        <v>194</v>
      </c>
      <c r="U17" s="530" t="s">
        <v>195</v>
      </c>
    </row>
    <row r="18" spans="1:21">
      <c r="A18" s="769"/>
      <c r="B18" s="39">
        <v>5</v>
      </c>
      <c r="C18" s="464">
        <v>7.5</v>
      </c>
      <c r="D18" s="464">
        <v>-2.7</v>
      </c>
      <c r="E18" s="1">
        <v>5</v>
      </c>
      <c r="F18" s="58" t="s">
        <v>160</v>
      </c>
      <c r="G18" s="40" t="s">
        <v>78</v>
      </c>
      <c r="O18" s="527" t="s">
        <v>531</v>
      </c>
      <c r="P18" s="527" t="s">
        <v>108</v>
      </c>
      <c r="Q18" s="527" t="s">
        <v>108</v>
      </c>
      <c r="R18" s="527" t="s">
        <v>108</v>
      </c>
      <c r="S18" s="527" t="s">
        <v>108</v>
      </c>
    </row>
    <row r="19" spans="1:21">
      <c r="A19" s="769"/>
      <c r="B19" s="39">
        <v>6</v>
      </c>
      <c r="C19" s="464">
        <v>10</v>
      </c>
      <c r="D19" s="464">
        <v>-3</v>
      </c>
      <c r="E19" s="1">
        <v>5</v>
      </c>
      <c r="F19" s="60" t="s">
        <v>162</v>
      </c>
      <c r="G19" s="40" t="s">
        <v>75</v>
      </c>
      <c r="O19" s="527" t="s">
        <v>532</v>
      </c>
      <c r="P19" s="527" t="s">
        <v>531</v>
      </c>
      <c r="Q19" s="527" t="s">
        <v>531</v>
      </c>
      <c r="R19" s="527" t="s">
        <v>118</v>
      </c>
      <c r="S19" s="527" t="s">
        <v>531</v>
      </c>
    </row>
    <row r="20" spans="1:21">
      <c r="A20" s="769"/>
      <c r="B20" s="39">
        <v>7</v>
      </c>
      <c r="C20" s="464">
        <v>12.5</v>
      </c>
      <c r="D20" s="464">
        <v>-3.4</v>
      </c>
      <c r="E20" s="1">
        <v>7</v>
      </c>
      <c r="F20" s="58" t="s">
        <v>160</v>
      </c>
      <c r="G20" s="40" t="s">
        <v>113</v>
      </c>
      <c r="O20" s="527" t="s">
        <v>533</v>
      </c>
      <c r="P20" s="527" t="s">
        <v>118</v>
      </c>
      <c r="Q20" s="527" t="s">
        <v>118</v>
      </c>
      <c r="R20" s="527" t="s">
        <v>119</v>
      </c>
      <c r="S20" s="527" t="s">
        <v>118</v>
      </c>
    </row>
    <row r="21" spans="1:21">
      <c r="A21" s="769"/>
      <c r="B21" s="39">
        <v>8</v>
      </c>
      <c r="C21" s="464">
        <v>15</v>
      </c>
      <c r="D21" s="464">
        <v>-3.8</v>
      </c>
      <c r="E21" s="1">
        <v>7</v>
      </c>
      <c r="F21" s="60" t="s">
        <v>163</v>
      </c>
      <c r="G21" s="40" t="s">
        <v>114</v>
      </c>
      <c r="O21" s="527" t="s">
        <v>534</v>
      </c>
      <c r="P21" s="527" t="s">
        <v>119</v>
      </c>
      <c r="Q21" s="527" t="s">
        <v>119</v>
      </c>
      <c r="R21" s="527" t="s">
        <v>532</v>
      </c>
      <c r="S21" s="527" t="s">
        <v>119</v>
      </c>
    </row>
    <row r="22" spans="1:21">
      <c r="A22" s="769"/>
      <c r="B22" s="39">
        <v>9</v>
      </c>
      <c r="C22" s="464">
        <v>18</v>
      </c>
      <c r="D22" s="464">
        <v>-4.3</v>
      </c>
      <c r="E22" s="1">
        <v>9</v>
      </c>
      <c r="F22" s="58" t="s">
        <v>160</v>
      </c>
      <c r="G22" s="40" t="s">
        <v>415</v>
      </c>
      <c r="P22" s="527" t="s">
        <v>532</v>
      </c>
      <c r="Q22" s="527" t="s">
        <v>532</v>
      </c>
      <c r="R22" s="527" t="s">
        <v>534</v>
      </c>
      <c r="S22" s="527" t="s">
        <v>532</v>
      </c>
    </row>
    <row r="23" spans="1:21" ht="13.5" thickBot="1">
      <c r="A23" s="770"/>
      <c r="B23" s="41">
        <v>10</v>
      </c>
      <c r="C23" s="465">
        <v>21</v>
      </c>
      <c r="D23" s="465">
        <v>-4.8</v>
      </c>
      <c r="E23" s="5">
        <v>9</v>
      </c>
      <c r="F23" s="59" t="s">
        <v>325</v>
      </c>
      <c r="G23" s="42" t="s">
        <v>416</v>
      </c>
      <c r="P23" s="527" t="s">
        <v>533</v>
      </c>
      <c r="Q23" s="527" t="s">
        <v>533</v>
      </c>
      <c r="R23" s="527" t="s">
        <v>127</v>
      </c>
      <c r="S23" s="527" t="s">
        <v>533</v>
      </c>
    </row>
    <row r="24" spans="1:21" ht="13.5" thickBot="1">
      <c r="P24" s="527" t="s">
        <v>534</v>
      </c>
      <c r="Q24" s="527" t="s">
        <v>534</v>
      </c>
      <c r="S24" s="527" t="s">
        <v>534</v>
      </c>
    </row>
    <row r="25" spans="1:21" ht="13.5" thickBot="1">
      <c r="A25" s="12" t="s">
        <v>103</v>
      </c>
      <c r="B25" s="36" t="s">
        <v>102</v>
      </c>
      <c r="C25" s="17" t="s">
        <v>1</v>
      </c>
      <c r="D25" s="17" t="s">
        <v>131</v>
      </c>
      <c r="E25" s="17" t="s">
        <v>121</v>
      </c>
      <c r="F25" s="17" t="s">
        <v>2</v>
      </c>
      <c r="G25" s="17" t="s">
        <v>111</v>
      </c>
      <c r="H25" s="18" t="s">
        <v>8</v>
      </c>
      <c r="P25" s="527" t="s">
        <v>127</v>
      </c>
      <c r="Q25" s="527" t="s">
        <v>127</v>
      </c>
      <c r="S25" s="527" t="s">
        <v>127</v>
      </c>
    </row>
    <row r="26" spans="1:21">
      <c r="A26" s="769" t="s">
        <v>115</v>
      </c>
      <c r="B26" s="37">
        <v>1</v>
      </c>
      <c r="C26" s="463">
        <v>0.5</v>
      </c>
      <c r="D26" s="456">
        <v>-0.3</v>
      </c>
      <c r="E26" s="4" t="s">
        <v>149</v>
      </c>
      <c r="F26" s="56">
        <v>1</v>
      </c>
      <c r="G26" s="778" t="s">
        <v>159</v>
      </c>
      <c r="H26" s="57" t="s">
        <v>70</v>
      </c>
    </row>
    <row r="27" spans="1:21">
      <c r="A27" s="769"/>
      <c r="B27" s="39">
        <v>2</v>
      </c>
      <c r="C27" s="464">
        <v>1</v>
      </c>
      <c r="D27" s="87">
        <v>-0.35</v>
      </c>
      <c r="E27" s="2" t="s">
        <v>149</v>
      </c>
      <c r="F27" s="52">
        <v>1</v>
      </c>
      <c r="G27" s="779"/>
      <c r="H27" s="54" t="s">
        <v>134</v>
      </c>
      <c r="K27" s="506" t="s">
        <v>530</v>
      </c>
    </row>
    <row r="28" spans="1:21">
      <c r="A28" s="769"/>
      <c r="B28" s="39">
        <v>3</v>
      </c>
      <c r="C28" s="464">
        <v>1.5</v>
      </c>
      <c r="D28" s="87">
        <v>-0.4</v>
      </c>
      <c r="E28" s="2" t="s">
        <v>150</v>
      </c>
      <c r="F28" s="52">
        <v>2</v>
      </c>
      <c r="G28" s="779"/>
      <c r="H28" s="54" t="s">
        <v>66</v>
      </c>
    </row>
    <row r="29" spans="1:21">
      <c r="A29" s="769"/>
      <c r="B29" s="39">
        <v>4</v>
      </c>
      <c r="C29" s="464">
        <v>2.5</v>
      </c>
      <c r="D29" s="87">
        <v>-0.45</v>
      </c>
      <c r="E29" s="2" t="s">
        <v>151</v>
      </c>
      <c r="F29" s="52">
        <v>2</v>
      </c>
      <c r="G29" s="779"/>
      <c r="H29" s="54" t="s">
        <v>68</v>
      </c>
    </row>
    <row r="30" spans="1:21">
      <c r="A30" s="769"/>
      <c r="B30" s="39">
        <v>5</v>
      </c>
      <c r="C30" s="464">
        <v>3</v>
      </c>
      <c r="D30" s="87">
        <v>-0.5</v>
      </c>
      <c r="E30" s="2" t="s">
        <v>283</v>
      </c>
      <c r="F30" s="52">
        <v>3</v>
      </c>
      <c r="G30" s="779"/>
      <c r="H30" s="54" t="s">
        <v>67</v>
      </c>
    </row>
    <row r="31" spans="1:21" ht="13.5" thickBot="1">
      <c r="A31" s="770"/>
      <c r="B31" s="41">
        <v>6</v>
      </c>
      <c r="C31" s="465">
        <v>3.5</v>
      </c>
      <c r="D31" s="88">
        <v>-0.55000000000000004</v>
      </c>
      <c r="E31" s="6" t="s">
        <v>283</v>
      </c>
      <c r="F31" s="53">
        <v>3</v>
      </c>
      <c r="G31" s="780"/>
      <c r="H31" s="55" t="s">
        <v>72</v>
      </c>
    </row>
    <row r="32" spans="1:21" ht="13.5" thickBot="1"/>
    <row r="33" spans="1:11" ht="13.5" thickBot="1">
      <c r="A33" s="12" t="s">
        <v>103</v>
      </c>
      <c r="B33" s="36" t="s">
        <v>102</v>
      </c>
      <c r="C33" s="17" t="s">
        <v>1</v>
      </c>
      <c r="D33" s="17" t="s">
        <v>130</v>
      </c>
      <c r="E33" s="17" t="s">
        <v>93</v>
      </c>
      <c r="F33" s="17" t="s">
        <v>110</v>
      </c>
      <c r="G33" s="17" t="s">
        <v>2</v>
      </c>
      <c r="H33" s="17" t="s">
        <v>111</v>
      </c>
      <c r="I33" s="18" t="s">
        <v>8</v>
      </c>
    </row>
    <row r="34" spans="1:11">
      <c r="A34" s="769" t="s">
        <v>118</v>
      </c>
      <c r="B34" s="37">
        <v>1</v>
      </c>
      <c r="C34" s="463">
        <v>2</v>
      </c>
      <c r="D34" s="456">
        <v>0.2</v>
      </c>
      <c r="E34" s="452">
        <v>1</v>
      </c>
      <c r="F34" s="462">
        <v>0.5</v>
      </c>
      <c r="G34" s="56">
        <v>2</v>
      </c>
      <c r="H34" s="778" t="s">
        <v>247</v>
      </c>
      <c r="I34" s="57" t="s">
        <v>63</v>
      </c>
    </row>
    <row r="35" spans="1:11">
      <c r="A35" s="769"/>
      <c r="B35" s="39">
        <v>2</v>
      </c>
      <c r="C35" s="464">
        <v>3.5</v>
      </c>
      <c r="D35" s="87">
        <v>0.25</v>
      </c>
      <c r="E35" s="453">
        <v>2</v>
      </c>
      <c r="F35" s="460">
        <v>0.6</v>
      </c>
      <c r="G35" s="52">
        <v>2</v>
      </c>
      <c r="H35" s="779"/>
      <c r="I35" s="54" t="s">
        <v>67</v>
      </c>
    </row>
    <row r="36" spans="1:11">
      <c r="A36" s="769"/>
      <c r="B36" s="39">
        <v>3</v>
      </c>
      <c r="C36" s="464">
        <v>5</v>
      </c>
      <c r="D36" s="87">
        <v>0.3</v>
      </c>
      <c r="E36" s="453">
        <v>2</v>
      </c>
      <c r="F36" s="460">
        <v>0.75</v>
      </c>
      <c r="G36" s="52">
        <v>3</v>
      </c>
      <c r="H36" s="779"/>
      <c r="I36" s="54" t="s">
        <v>76</v>
      </c>
    </row>
    <row r="37" spans="1:11">
      <c r="A37" s="769"/>
      <c r="B37" s="39">
        <v>4</v>
      </c>
      <c r="C37" s="464">
        <v>6.5</v>
      </c>
      <c r="D37" s="87">
        <v>0.35</v>
      </c>
      <c r="E37" s="453">
        <v>3</v>
      </c>
      <c r="F37" s="460">
        <v>0.85</v>
      </c>
      <c r="G37" s="52">
        <v>3</v>
      </c>
      <c r="H37" s="779"/>
      <c r="I37" s="54" t="s">
        <v>78</v>
      </c>
    </row>
    <row r="38" spans="1:11">
      <c r="A38" s="769"/>
      <c r="B38" s="39">
        <v>5</v>
      </c>
      <c r="C38" s="464">
        <v>8</v>
      </c>
      <c r="D38" s="87">
        <v>0.4</v>
      </c>
      <c r="E38" s="453">
        <v>3</v>
      </c>
      <c r="F38" s="460">
        <v>1</v>
      </c>
      <c r="G38" s="52">
        <v>4</v>
      </c>
      <c r="H38" s="779"/>
      <c r="I38" s="54" t="s">
        <v>73</v>
      </c>
    </row>
    <row r="39" spans="1:11" ht="13.5" thickBot="1">
      <c r="A39" s="770"/>
      <c r="B39" s="41">
        <v>6</v>
      </c>
      <c r="C39" s="465">
        <v>9.5</v>
      </c>
      <c r="D39" s="88">
        <v>0.5</v>
      </c>
      <c r="E39" s="454">
        <v>4</v>
      </c>
      <c r="F39" s="461">
        <v>1.25</v>
      </c>
      <c r="G39" s="53">
        <v>4</v>
      </c>
      <c r="H39" s="780"/>
      <c r="I39" s="55" t="s">
        <v>417</v>
      </c>
    </row>
    <row r="40" spans="1:11" ht="13.5" thickBot="1"/>
    <row r="41" spans="1:11" ht="13.5" thickBot="1">
      <c r="A41" s="12" t="s">
        <v>103</v>
      </c>
      <c r="B41" s="36" t="s">
        <v>102</v>
      </c>
      <c r="C41" s="17" t="s">
        <v>1</v>
      </c>
      <c r="D41" s="17" t="s">
        <v>145</v>
      </c>
      <c r="E41" s="17" t="s">
        <v>122</v>
      </c>
      <c r="F41" s="17" t="s">
        <v>2</v>
      </c>
      <c r="G41" s="17" t="s">
        <v>111</v>
      </c>
      <c r="H41" s="18" t="s">
        <v>8</v>
      </c>
    </row>
    <row r="42" spans="1:11">
      <c r="A42" s="769" t="s">
        <v>119</v>
      </c>
      <c r="B42" s="37">
        <v>1</v>
      </c>
      <c r="C42" s="463">
        <v>2.5</v>
      </c>
      <c r="D42" s="456">
        <v>0.1</v>
      </c>
      <c r="E42" s="463">
        <v>1</v>
      </c>
      <c r="F42" s="56">
        <v>2</v>
      </c>
      <c r="G42" s="778" t="s">
        <v>247</v>
      </c>
      <c r="H42" s="57" t="s">
        <v>63</v>
      </c>
    </row>
    <row r="43" spans="1:11">
      <c r="A43" s="769"/>
      <c r="B43" s="39">
        <v>2</v>
      </c>
      <c r="C43" s="464">
        <v>3.5</v>
      </c>
      <c r="D43" s="87">
        <v>0.15</v>
      </c>
      <c r="E43" s="464">
        <v>0.8</v>
      </c>
      <c r="F43" s="52">
        <v>3</v>
      </c>
      <c r="G43" s="779"/>
      <c r="H43" s="54" t="s">
        <v>69</v>
      </c>
      <c r="K43" s="506" t="s">
        <v>530</v>
      </c>
    </row>
    <row r="44" spans="1:11">
      <c r="A44" s="769"/>
      <c r="B44" s="39">
        <v>3</v>
      </c>
      <c r="C44" s="464">
        <v>4</v>
      </c>
      <c r="D44" s="87">
        <v>0.2</v>
      </c>
      <c r="E44" s="464">
        <v>0.7</v>
      </c>
      <c r="F44" s="52">
        <v>3</v>
      </c>
      <c r="G44" s="779"/>
      <c r="H44" s="54" t="s">
        <v>112</v>
      </c>
    </row>
    <row r="45" spans="1:11">
      <c r="A45" s="769"/>
      <c r="B45" s="39">
        <v>4</v>
      </c>
      <c r="C45" s="464">
        <v>5</v>
      </c>
      <c r="D45" s="87">
        <v>0.25</v>
      </c>
      <c r="E45" s="464">
        <v>0.6</v>
      </c>
      <c r="F45" s="52">
        <v>4</v>
      </c>
      <c r="G45" s="779"/>
      <c r="H45" s="54" t="s">
        <v>74</v>
      </c>
    </row>
    <row r="46" spans="1:11">
      <c r="A46" s="769"/>
      <c r="B46" s="39">
        <v>5</v>
      </c>
      <c r="C46" s="464">
        <v>5.5</v>
      </c>
      <c r="D46" s="87">
        <v>0.3</v>
      </c>
      <c r="E46" s="464">
        <v>0.5</v>
      </c>
      <c r="F46" s="52">
        <v>4</v>
      </c>
      <c r="G46" s="779"/>
      <c r="H46" s="54" t="s">
        <v>123</v>
      </c>
    </row>
    <row r="47" spans="1:11" ht="13.5" thickBot="1">
      <c r="A47" s="770"/>
      <c r="B47" s="41">
        <v>6</v>
      </c>
      <c r="C47" s="465">
        <v>6.5</v>
      </c>
      <c r="D47" s="88">
        <v>0.35</v>
      </c>
      <c r="E47" s="465">
        <v>0.4</v>
      </c>
      <c r="F47" s="53">
        <v>5</v>
      </c>
      <c r="G47" s="780"/>
      <c r="H47" s="55" t="s">
        <v>114</v>
      </c>
    </row>
    <row r="48" spans="1:11" ht="13.5" thickBot="1"/>
    <row r="49" spans="1:10" ht="13.5" thickBot="1">
      <c r="A49" s="12" t="s">
        <v>103</v>
      </c>
      <c r="B49" s="36" t="s">
        <v>102</v>
      </c>
      <c r="C49" s="17" t="s">
        <v>1</v>
      </c>
      <c r="D49" s="17" t="s">
        <v>152</v>
      </c>
      <c r="E49" s="17" t="s">
        <v>2</v>
      </c>
      <c r="F49" s="17" t="s">
        <v>111</v>
      </c>
      <c r="G49" s="18" t="s">
        <v>8</v>
      </c>
    </row>
    <row r="50" spans="1:10">
      <c r="A50" s="772" t="s">
        <v>120</v>
      </c>
      <c r="B50" s="37">
        <v>1</v>
      </c>
      <c r="C50" s="452">
        <v>1</v>
      </c>
      <c r="D50" s="452">
        <v>3</v>
      </c>
      <c r="E50" s="56">
        <v>1</v>
      </c>
      <c r="F50" s="778" t="s">
        <v>159</v>
      </c>
      <c r="G50" s="57" t="s">
        <v>66</v>
      </c>
    </row>
    <row r="51" spans="1:10">
      <c r="A51" s="773"/>
      <c r="B51" s="39">
        <v>2</v>
      </c>
      <c r="C51" s="453">
        <v>1.5</v>
      </c>
      <c r="D51" s="453">
        <v>4</v>
      </c>
      <c r="E51" s="52">
        <v>1</v>
      </c>
      <c r="F51" s="779"/>
      <c r="G51" s="54" t="s">
        <v>68</v>
      </c>
    </row>
    <row r="52" spans="1:10">
      <c r="A52" s="773"/>
      <c r="B52" s="39">
        <v>3</v>
      </c>
      <c r="C52" s="453">
        <v>2.5</v>
      </c>
      <c r="D52" s="453">
        <v>6</v>
      </c>
      <c r="E52" s="52">
        <v>1</v>
      </c>
      <c r="F52" s="779"/>
      <c r="G52" s="54" t="s">
        <v>67</v>
      </c>
    </row>
    <row r="53" spans="1:10">
      <c r="A53" s="773"/>
      <c r="B53" s="39">
        <v>4</v>
      </c>
      <c r="C53" s="453">
        <v>3</v>
      </c>
      <c r="D53" s="453">
        <v>8</v>
      </c>
      <c r="E53" s="52">
        <v>2</v>
      </c>
      <c r="F53" s="779"/>
      <c r="G53" s="54" t="s">
        <v>76</v>
      </c>
    </row>
    <row r="54" spans="1:10">
      <c r="A54" s="773"/>
      <c r="B54" s="39">
        <v>5</v>
      </c>
      <c r="C54" s="453">
        <v>4</v>
      </c>
      <c r="D54" s="453">
        <v>9</v>
      </c>
      <c r="E54" s="52">
        <v>2</v>
      </c>
      <c r="F54" s="779"/>
      <c r="G54" s="54" t="s">
        <v>78</v>
      </c>
    </row>
    <row r="55" spans="1:10" ht="13.5" thickBot="1">
      <c r="A55" s="774"/>
      <c r="B55" s="41">
        <v>6</v>
      </c>
      <c r="C55" s="454">
        <v>4.5</v>
      </c>
      <c r="D55" s="454">
        <v>10</v>
      </c>
      <c r="E55" s="53">
        <v>2</v>
      </c>
      <c r="F55" s="780"/>
      <c r="G55" s="55" t="s">
        <v>73</v>
      </c>
    </row>
    <row r="56" spans="1:10" ht="13.5" thickBot="1"/>
    <row r="57" spans="1:10" ht="13.5" thickBot="1">
      <c r="A57" s="12" t="s">
        <v>103</v>
      </c>
      <c r="B57" s="36" t="s">
        <v>102</v>
      </c>
      <c r="C57" s="17" t="s">
        <v>1</v>
      </c>
      <c r="D57" s="17" t="s">
        <v>147</v>
      </c>
      <c r="E57" s="17" t="s">
        <v>124</v>
      </c>
      <c r="F57" s="17" t="s">
        <v>125</v>
      </c>
      <c r="G57" s="17" t="s">
        <v>122</v>
      </c>
      <c r="H57" s="17" t="s">
        <v>2</v>
      </c>
      <c r="I57" s="17" t="s">
        <v>111</v>
      </c>
      <c r="J57" s="18" t="s">
        <v>8</v>
      </c>
    </row>
    <row r="58" spans="1:10">
      <c r="A58" s="769" t="s">
        <v>46</v>
      </c>
      <c r="B58" s="37">
        <v>1</v>
      </c>
      <c r="C58" s="452">
        <v>1</v>
      </c>
      <c r="D58" s="4" t="s">
        <v>494</v>
      </c>
      <c r="E58" s="4" t="s">
        <v>155</v>
      </c>
      <c r="F58" s="580">
        <v>0</v>
      </c>
      <c r="G58" s="457">
        <v>1.7</v>
      </c>
      <c r="H58" s="56">
        <v>1</v>
      </c>
      <c r="I58" s="778" t="s">
        <v>159</v>
      </c>
      <c r="J58" s="57" t="s">
        <v>71</v>
      </c>
    </row>
    <row r="59" spans="1:10">
      <c r="A59" s="769"/>
      <c r="B59" s="39">
        <v>2</v>
      </c>
      <c r="C59" s="453">
        <v>2</v>
      </c>
      <c r="D59" s="2" t="s">
        <v>495</v>
      </c>
      <c r="E59" s="2" t="s">
        <v>154</v>
      </c>
      <c r="F59" s="581">
        <v>0.05</v>
      </c>
      <c r="G59" s="458">
        <v>1.6</v>
      </c>
      <c r="H59" s="52">
        <v>1</v>
      </c>
      <c r="I59" s="779"/>
      <c r="J59" s="54" t="s">
        <v>63</v>
      </c>
    </row>
    <row r="60" spans="1:10">
      <c r="A60" s="769"/>
      <c r="B60" s="39">
        <v>3</v>
      </c>
      <c r="C60" s="453">
        <v>3</v>
      </c>
      <c r="D60" s="2" t="s">
        <v>496</v>
      </c>
      <c r="E60" s="2" t="s">
        <v>153</v>
      </c>
      <c r="F60" s="581">
        <v>0.1</v>
      </c>
      <c r="G60" s="458">
        <v>1.5</v>
      </c>
      <c r="H60" s="52">
        <v>1</v>
      </c>
      <c r="I60" s="779"/>
      <c r="J60" s="54" t="s">
        <v>117</v>
      </c>
    </row>
    <row r="61" spans="1:10">
      <c r="A61" s="769"/>
      <c r="B61" s="39">
        <v>4</v>
      </c>
      <c r="C61" s="453">
        <v>4.5</v>
      </c>
      <c r="D61" s="2" t="s">
        <v>497</v>
      </c>
      <c r="E61" s="2" t="s">
        <v>156</v>
      </c>
      <c r="F61" s="581">
        <v>0.15</v>
      </c>
      <c r="G61" s="458">
        <v>1.3</v>
      </c>
      <c r="H61" s="52">
        <v>2</v>
      </c>
      <c r="I61" s="779"/>
      <c r="J61" s="54" t="s">
        <v>72</v>
      </c>
    </row>
    <row r="62" spans="1:10">
      <c r="A62" s="769"/>
      <c r="B62" s="39">
        <v>5</v>
      </c>
      <c r="C62" s="453">
        <v>6</v>
      </c>
      <c r="D62" s="2" t="s">
        <v>498</v>
      </c>
      <c r="E62" s="2" t="s">
        <v>158</v>
      </c>
      <c r="F62" s="581">
        <v>0.2</v>
      </c>
      <c r="G62" s="458">
        <v>1.2</v>
      </c>
      <c r="H62" s="52">
        <v>2</v>
      </c>
      <c r="I62" s="779"/>
      <c r="J62" s="54" t="s">
        <v>104</v>
      </c>
    </row>
    <row r="63" spans="1:10" ht="13.5" thickBot="1">
      <c r="A63" s="770"/>
      <c r="B63" s="41">
        <v>6</v>
      </c>
      <c r="C63" s="454">
        <v>7</v>
      </c>
      <c r="D63" s="6" t="s">
        <v>499</v>
      </c>
      <c r="E63" s="6" t="s">
        <v>157</v>
      </c>
      <c r="F63" s="582">
        <v>0.25</v>
      </c>
      <c r="G63" s="459">
        <v>1</v>
      </c>
      <c r="H63" s="53">
        <v>3</v>
      </c>
      <c r="I63" s="780"/>
      <c r="J63" s="55" t="s">
        <v>75</v>
      </c>
    </row>
    <row r="64" spans="1:10" ht="13.5" thickBot="1"/>
    <row r="65" spans="1:11" ht="13.5" thickBot="1">
      <c r="A65" s="12" t="s">
        <v>103</v>
      </c>
      <c r="B65" s="36" t="s">
        <v>102</v>
      </c>
      <c r="C65" s="17" t="s">
        <v>1</v>
      </c>
      <c r="D65" s="17" t="s">
        <v>130</v>
      </c>
      <c r="E65" s="17" t="s">
        <v>418</v>
      </c>
      <c r="F65" s="17" t="s">
        <v>2</v>
      </c>
      <c r="G65" s="17" t="s">
        <v>111</v>
      </c>
      <c r="H65" s="18" t="s">
        <v>8</v>
      </c>
    </row>
    <row r="66" spans="1:11">
      <c r="A66" s="772" t="s">
        <v>126</v>
      </c>
      <c r="B66" s="37">
        <v>1</v>
      </c>
      <c r="C66" s="452">
        <v>1</v>
      </c>
      <c r="D66" s="456">
        <v>0</v>
      </c>
      <c r="E66" s="457">
        <v>1</v>
      </c>
      <c r="F66" s="56">
        <v>1</v>
      </c>
      <c r="G66" s="778" t="s">
        <v>248</v>
      </c>
      <c r="H66" s="57" t="s">
        <v>71</v>
      </c>
    </row>
    <row r="67" spans="1:11">
      <c r="A67" s="773"/>
      <c r="B67" s="39">
        <v>2</v>
      </c>
      <c r="C67" s="453">
        <v>2</v>
      </c>
      <c r="D67" s="87">
        <v>0.05</v>
      </c>
      <c r="E67" s="458">
        <v>1</v>
      </c>
      <c r="F67" s="52">
        <v>1</v>
      </c>
      <c r="G67" s="779"/>
      <c r="H67" s="54" t="s">
        <v>67</v>
      </c>
    </row>
    <row r="68" spans="1:11">
      <c r="A68" s="773"/>
      <c r="B68" s="39">
        <v>3</v>
      </c>
      <c r="C68" s="453">
        <v>2.5</v>
      </c>
      <c r="D68" s="87">
        <v>0.08</v>
      </c>
      <c r="E68" s="458">
        <v>2</v>
      </c>
      <c r="F68" s="52">
        <v>2</v>
      </c>
      <c r="G68" s="779"/>
      <c r="H68" s="54" t="s">
        <v>72</v>
      </c>
    </row>
    <row r="69" spans="1:11">
      <c r="A69" s="773"/>
      <c r="B69" s="39">
        <v>4</v>
      </c>
      <c r="C69" s="453">
        <v>3</v>
      </c>
      <c r="D69" s="87">
        <v>0.1</v>
      </c>
      <c r="E69" s="458">
        <v>3</v>
      </c>
      <c r="F69" s="52">
        <v>2</v>
      </c>
      <c r="G69" s="779"/>
      <c r="H69" s="54" t="s">
        <v>78</v>
      </c>
    </row>
    <row r="70" spans="1:11">
      <c r="A70" s="773"/>
      <c r="B70" s="39">
        <v>5</v>
      </c>
      <c r="C70" s="453">
        <v>3.5</v>
      </c>
      <c r="D70" s="87">
        <v>0.13</v>
      </c>
      <c r="E70" s="458">
        <v>4</v>
      </c>
      <c r="F70" s="52">
        <v>3</v>
      </c>
      <c r="G70" s="779"/>
      <c r="H70" s="54" t="s">
        <v>123</v>
      </c>
    </row>
    <row r="71" spans="1:11" ht="13.5" thickBot="1">
      <c r="A71" s="774"/>
      <c r="B71" s="41">
        <v>6</v>
      </c>
      <c r="C71" s="454">
        <v>4</v>
      </c>
      <c r="D71" s="88">
        <v>0.15</v>
      </c>
      <c r="E71" s="459">
        <v>5</v>
      </c>
      <c r="F71" s="53">
        <v>3</v>
      </c>
      <c r="G71" s="780"/>
      <c r="H71" s="55" t="s">
        <v>81</v>
      </c>
    </row>
    <row r="72" spans="1:11" ht="13.5" thickBot="1"/>
    <row r="73" spans="1:11" ht="13.5" thickBot="1">
      <c r="A73" s="12" t="s">
        <v>103</v>
      </c>
      <c r="B73" s="36" t="s">
        <v>102</v>
      </c>
      <c r="C73" s="17" t="s">
        <v>1</v>
      </c>
      <c r="D73" s="17" t="s">
        <v>470</v>
      </c>
      <c r="E73" s="17" t="s">
        <v>125</v>
      </c>
      <c r="F73" s="17" t="s">
        <v>2</v>
      </c>
      <c r="G73" s="17" t="s">
        <v>111</v>
      </c>
      <c r="H73" s="18" t="s">
        <v>8</v>
      </c>
    </row>
    <row r="74" spans="1:11">
      <c r="A74" s="769" t="s">
        <v>127</v>
      </c>
      <c r="B74" s="37">
        <v>1</v>
      </c>
      <c r="C74" s="452">
        <v>1.5</v>
      </c>
      <c r="D74" s="456">
        <v>-0.15</v>
      </c>
      <c r="E74" s="456">
        <v>-0.25</v>
      </c>
      <c r="F74" s="56">
        <v>1</v>
      </c>
      <c r="G74" s="778" t="s">
        <v>247</v>
      </c>
      <c r="H74" s="57" t="s">
        <v>134</v>
      </c>
    </row>
    <row r="75" spans="1:11">
      <c r="A75" s="769"/>
      <c r="B75" s="39">
        <v>2</v>
      </c>
      <c r="C75" s="453">
        <v>2.5</v>
      </c>
      <c r="D75" s="87">
        <v>-0.2</v>
      </c>
      <c r="E75" s="87">
        <v>-0.35</v>
      </c>
      <c r="F75" s="52">
        <v>2</v>
      </c>
      <c r="G75" s="779"/>
      <c r="H75" s="54" t="s">
        <v>63</v>
      </c>
      <c r="K75" s="506" t="s">
        <v>530</v>
      </c>
    </row>
    <row r="76" spans="1:11">
      <c r="A76" s="769"/>
      <c r="B76" s="39">
        <v>3</v>
      </c>
      <c r="C76" s="453">
        <v>3.5</v>
      </c>
      <c r="D76" s="87">
        <v>-0.2</v>
      </c>
      <c r="E76" s="87">
        <v>-0.45</v>
      </c>
      <c r="F76" s="52">
        <v>2</v>
      </c>
      <c r="G76" s="779"/>
      <c r="H76" s="54" t="s">
        <v>67</v>
      </c>
    </row>
    <row r="77" spans="1:11">
      <c r="A77" s="769"/>
      <c r="B77" s="39">
        <v>4</v>
      </c>
      <c r="C77" s="453">
        <v>4.5</v>
      </c>
      <c r="D77" s="87">
        <v>-0.25</v>
      </c>
      <c r="E77" s="87">
        <v>-0.55000000000000004</v>
      </c>
      <c r="F77" s="52">
        <v>3</v>
      </c>
      <c r="G77" s="779"/>
      <c r="H77" s="54" t="s">
        <v>412</v>
      </c>
    </row>
    <row r="78" spans="1:11">
      <c r="A78" s="769"/>
      <c r="B78" s="39">
        <v>5</v>
      </c>
      <c r="C78" s="453">
        <v>5.5</v>
      </c>
      <c r="D78" s="87">
        <v>-0.25</v>
      </c>
      <c r="E78" s="87">
        <v>-0.65</v>
      </c>
      <c r="F78" s="52">
        <v>3</v>
      </c>
      <c r="G78" s="779"/>
      <c r="H78" s="54" t="s">
        <v>104</v>
      </c>
    </row>
    <row r="79" spans="1:11" ht="13.5" thickBot="1">
      <c r="A79" s="770"/>
      <c r="B79" s="41">
        <v>6</v>
      </c>
      <c r="C79" s="454">
        <v>7.5</v>
      </c>
      <c r="D79" s="88">
        <v>-0.3</v>
      </c>
      <c r="E79" s="88">
        <v>-0.75</v>
      </c>
      <c r="F79" s="53">
        <v>4</v>
      </c>
      <c r="G79" s="780"/>
      <c r="H79" s="55" t="s">
        <v>74</v>
      </c>
    </row>
    <row r="80" spans="1:11" ht="13.5" thickBot="1"/>
    <row r="81" spans="1:8" ht="13.5" thickBot="1">
      <c r="A81" s="12" t="s">
        <v>103</v>
      </c>
      <c r="B81" s="36" t="s">
        <v>102</v>
      </c>
      <c r="C81" s="17" t="s">
        <v>1</v>
      </c>
      <c r="D81" s="17" t="s">
        <v>132</v>
      </c>
      <c r="E81" s="17" t="s">
        <v>116</v>
      </c>
      <c r="F81" s="17" t="s">
        <v>2</v>
      </c>
      <c r="G81" s="17" t="s">
        <v>111</v>
      </c>
      <c r="H81" s="18" t="s">
        <v>8</v>
      </c>
    </row>
    <row r="82" spans="1:8">
      <c r="A82" s="772" t="s">
        <v>128</v>
      </c>
      <c r="B82" s="37">
        <v>1</v>
      </c>
      <c r="C82" s="452">
        <v>2</v>
      </c>
      <c r="D82" s="452">
        <v>15</v>
      </c>
      <c r="E82" s="452">
        <v>125</v>
      </c>
      <c r="F82" s="56">
        <v>1</v>
      </c>
      <c r="G82" s="783" t="s">
        <v>249</v>
      </c>
      <c r="H82" s="57" t="s">
        <v>134</v>
      </c>
    </row>
    <row r="83" spans="1:8">
      <c r="A83" s="773"/>
      <c r="B83" s="39">
        <v>2</v>
      </c>
      <c r="C83" s="453">
        <v>3</v>
      </c>
      <c r="D83" s="453">
        <v>14</v>
      </c>
      <c r="E83" s="453">
        <v>150</v>
      </c>
      <c r="F83" s="52">
        <v>1</v>
      </c>
      <c r="G83" s="784"/>
      <c r="H83" s="54" t="s">
        <v>71</v>
      </c>
    </row>
    <row r="84" spans="1:8">
      <c r="A84" s="773"/>
      <c r="B84" s="39">
        <v>3</v>
      </c>
      <c r="C84" s="453">
        <v>4.5</v>
      </c>
      <c r="D84" s="453">
        <v>13</v>
      </c>
      <c r="E84" s="453">
        <v>175</v>
      </c>
      <c r="F84" s="52">
        <v>2</v>
      </c>
      <c r="G84" s="785" t="s">
        <v>133</v>
      </c>
      <c r="H84" s="54" t="s">
        <v>63</v>
      </c>
    </row>
    <row r="85" spans="1:8">
      <c r="A85" s="773"/>
      <c r="B85" s="39">
        <v>4</v>
      </c>
      <c r="C85" s="453">
        <v>5.5</v>
      </c>
      <c r="D85" s="453">
        <v>12</v>
      </c>
      <c r="E85" s="453">
        <v>200</v>
      </c>
      <c r="F85" s="52">
        <v>2</v>
      </c>
      <c r="G85" s="786"/>
      <c r="H85" s="54" t="s">
        <v>117</v>
      </c>
    </row>
    <row r="86" spans="1:8">
      <c r="A86" s="773"/>
      <c r="B86" s="39">
        <v>5</v>
      </c>
      <c r="C86" s="453">
        <v>7</v>
      </c>
      <c r="D86" s="453">
        <v>11</v>
      </c>
      <c r="E86" s="453">
        <v>225</v>
      </c>
      <c r="F86" s="52">
        <v>3</v>
      </c>
      <c r="G86" s="58" t="s">
        <v>249</v>
      </c>
      <c r="H86" s="54" t="s">
        <v>135</v>
      </c>
    </row>
    <row r="87" spans="1:8" ht="13.5" thickBot="1">
      <c r="A87" s="774"/>
      <c r="B87" s="41">
        <v>6</v>
      </c>
      <c r="C87" s="454">
        <v>8</v>
      </c>
      <c r="D87" s="454">
        <v>10</v>
      </c>
      <c r="E87" s="454">
        <v>250</v>
      </c>
      <c r="F87" s="53">
        <v>3</v>
      </c>
      <c r="G87" s="59" t="s">
        <v>133</v>
      </c>
      <c r="H87" s="55" t="s">
        <v>112</v>
      </c>
    </row>
  </sheetData>
  <mergeCells count="21">
    <mergeCell ref="A82:A87"/>
    <mergeCell ref="G82:G83"/>
    <mergeCell ref="G84:G85"/>
    <mergeCell ref="A66:A71"/>
    <mergeCell ref="I58:I63"/>
    <mergeCell ref="G66:G71"/>
    <mergeCell ref="G74:G79"/>
    <mergeCell ref="F2:F11"/>
    <mergeCell ref="G26:G31"/>
    <mergeCell ref="F14:F15"/>
    <mergeCell ref="F50:F55"/>
    <mergeCell ref="H34:H39"/>
    <mergeCell ref="G42:G47"/>
    <mergeCell ref="A26:A31"/>
    <mergeCell ref="A74:A79"/>
    <mergeCell ref="A2:A11"/>
    <mergeCell ref="A14:A23"/>
    <mergeCell ref="A34:A39"/>
    <mergeCell ref="A42:A47"/>
    <mergeCell ref="A50:A55"/>
    <mergeCell ref="A58:A63"/>
  </mergeCells>
  <phoneticPr fontId="0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theme="1" tint="0.14999847407452621"/>
  </sheetPr>
  <dimension ref="A1:N82"/>
  <sheetViews>
    <sheetView topLeftCell="A5" workbookViewId="0">
      <selection activeCell="F29" sqref="F29"/>
    </sheetView>
  </sheetViews>
  <sheetFormatPr defaultRowHeight="12.75"/>
  <cols>
    <col min="3" max="3" width="9.42578125" customWidth="1"/>
  </cols>
  <sheetData>
    <row r="1" spans="1:14" ht="13.5" thickBot="1">
      <c r="A1" s="12" t="s">
        <v>103</v>
      </c>
      <c r="B1" s="16" t="s">
        <v>102</v>
      </c>
      <c r="C1" s="18" t="s">
        <v>554</v>
      </c>
      <c r="D1" s="18" t="s">
        <v>146</v>
      </c>
      <c r="E1" s="36" t="s">
        <v>136</v>
      </c>
      <c r="F1" s="17" t="s">
        <v>5</v>
      </c>
      <c r="G1" s="17" t="s">
        <v>444</v>
      </c>
      <c r="H1" s="196" t="s">
        <v>445</v>
      </c>
      <c r="I1" s="18" t="s">
        <v>443</v>
      </c>
      <c r="J1" s="83" t="s">
        <v>1</v>
      </c>
      <c r="K1" s="36" t="s">
        <v>449</v>
      </c>
      <c r="L1" s="196" t="s">
        <v>137</v>
      </c>
      <c r="M1" s="140" t="s">
        <v>450</v>
      </c>
    </row>
    <row r="2" spans="1:14" ht="12.75" customHeight="1">
      <c r="A2" s="769" t="s">
        <v>129</v>
      </c>
      <c r="B2" s="37">
        <v>1</v>
      </c>
      <c r="C2" s="562" t="s">
        <v>457</v>
      </c>
      <c r="D2" s="135" t="s">
        <v>138</v>
      </c>
      <c r="E2" s="197">
        <v>0.5</v>
      </c>
      <c r="F2" s="456">
        <v>1.1499999999999999</v>
      </c>
      <c r="G2" s="209">
        <v>0.02</v>
      </c>
      <c r="H2" s="212">
        <v>1.8</v>
      </c>
      <c r="I2" s="470">
        <v>50</v>
      </c>
      <c r="J2" s="77" t="s">
        <v>258</v>
      </c>
      <c r="K2" s="197">
        <f>E2/G2</f>
        <v>25</v>
      </c>
      <c r="L2" s="200" t="s">
        <v>143</v>
      </c>
      <c r="M2" s="215">
        <f>E2/(G2/H2)</f>
        <v>45</v>
      </c>
    </row>
    <row r="3" spans="1:14">
      <c r="A3" s="769"/>
      <c r="B3" s="39">
        <v>2</v>
      </c>
      <c r="C3" s="532" t="s">
        <v>458</v>
      </c>
      <c r="D3" s="66" t="s">
        <v>139</v>
      </c>
      <c r="E3" s="198">
        <v>0.55000000000000004</v>
      </c>
      <c r="F3" s="87">
        <v>1</v>
      </c>
      <c r="G3" s="210">
        <v>2.1000000000000001E-2</v>
      </c>
      <c r="H3" s="213">
        <v>2.1</v>
      </c>
      <c r="I3" s="471">
        <v>55</v>
      </c>
      <c r="J3" s="78" t="s">
        <v>258</v>
      </c>
      <c r="K3" s="198">
        <f>E3/G3</f>
        <v>26.19047619047619</v>
      </c>
      <c r="L3" s="201" t="s">
        <v>144</v>
      </c>
      <c r="M3" s="216">
        <f>E3/(G3/H3)</f>
        <v>55</v>
      </c>
    </row>
    <row r="4" spans="1:14">
      <c r="A4" s="769"/>
      <c r="B4" s="39">
        <v>3</v>
      </c>
      <c r="C4" s="532" t="s">
        <v>459</v>
      </c>
      <c r="D4" s="66" t="s">
        <v>140</v>
      </c>
      <c r="E4" s="198">
        <v>0.6</v>
      </c>
      <c r="F4" s="87">
        <v>0.9</v>
      </c>
      <c r="G4" s="210">
        <v>1.7999999999999999E-2</v>
      </c>
      <c r="H4" s="213">
        <v>1</v>
      </c>
      <c r="I4" s="471">
        <v>60</v>
      </c>
      <c r="J4" s="78" t="s">
        <v>257</v>
      </c>
      <c r="K4" s="198">
        <f>E4/G4</f>
        <v>33.333333333333336</v>
      </c>
      <c r="L4" s="201" t="s">
        <v>142</v>
      </c>
      <c r="M4" s="216">
        <f>E4/(G4/H4)</f>
        <v>33.333333333333336</v>
      </c>
    </row>
    <row r="5" spans="1:14" ht="13.5" thickBot="1">
      <c r="A5" s="770"/>
      <c r="B5" s="41">
        <v>4</v>
      </c>
      <c r="C5" s="563" t="s">
        <v>460</v>
      </c>
      <c r="D5" s="67" t="s">
        <v>141</v>
      </c>
      <c r="E5" s="199">
        <v>0.7</v>
      </c>
      <c r="F5" s="88">
        <v>0.85</v>
      </c>
      <c r="G5" s="211">
        <v>2.5000000000000001E-2</v>
      </c>
      <c r="H5" s="214">
        <v>1.5</v>
      </c>
      <c r="I5" s="472">
        <v>65</v>
      </c>
      <c r="J5" s="79" t="s">
        <v>143</v>
      </c>
      <c r="K5" s="199">
        <f>E5/G5</f>
        <v>27.999999999999996</v>
      </c>
      <c r="L5" s="202" t="s">
        <v>143</v>
      </c>
      <c r="M5" s="217">
        <f>E5/(G5/H5)</f>
        <v>42</v>
      </c>
    </row>
    <row r="7" spans="1:14" ht="13.5" thickBot="1"/>
    <row r="8" spans="1:14" ht="13.5" thickBot="1">
      <c r="A8" s="129" t="s">
        <v>1</v>
      </c>
      <c r="B8" s="792" t="s">
        <v>188</v>
      </c>
      <c r="C8" s="796" t="s">
        <v>447</v>
      </c>
      <c r="D8" s="794" t="s">
        <v>448</v>
      </c>
      <c r="E8" s="790" t="s">
        <v>446</v>
      </c>
      <c r="F8" s="790"/>
      <c r="G8" s="790"/>
      <c r="H8" s="791"/>
      <c r="J8" s="12" t="s">
        <v>450</v>
      </c>
      <c r="K8" s="226" t="s">
        <v>457</v>
      </c>
      <c r="L8" s="227" t="s">
        <v>458</v>
      </c>
      <c r="M8" s="227" t="s">
        <v>459</v>
      </c>
      <c r="N8" s="228" t="s">
        <v>460</v>
      </c>
    </row>
    <row r="9" spans="1:14" ht="13.5" thickBot="1">
      <c r="A9" s="130" t="s">
        <v>146</v>
      </c>
      <c r="B9" s="793"/>
      <c r="C9" s="797"/>
      <c r="D9" s="795"/>
      <c r="E9" s="205" t="s">
        <v>138</v>
      </c>
      <c r="F9" s="203" t="s">
        <v>139</v>
      </c>
      <c r="G9" s="203" t="s">
        <v>140</v>
      </c>
      <c r="H9" s="204" t="s">
        <v>141</v>
      </c>
      <c r="J9" s="222" t="s">
        <v>161</v>
      </c>
      <c r="K9" s="223">
        <f>M2/3</f>
        <v>15</v>
      </c>
      <c r="L9" s="224">
        <f>M3/3</f>
        <v>18.333333333333332</v>
      </c>
      <c r="M9" s="224">
        <f>M4/3</f>
        <v>11.111111111111112</v>
      </c>
      <c r="N9" s="225">
        <f>M5/3</f>
        <v>14</v>
      </c>
    </row>
    <row r="10" spans="1:14">
      <c r="A10" s="787" t="s">
        <v>47</v>
      </c>
      <c r="B10" s="91" t="s">
        <v>197</v>
      </c>
      <c r="C10" s="467">
        <v>20</v>
      </c>
      <c r="D10" s="452">
        <v>30</v>
      </c>
      <c r="E10" s="206">
        <f t="shared" ref="E10:E29" si="0">TRUNC($E$2*D10)</f>
        <v>15</v>
      </c>
      <c r="F10" s="190">
        <f t="shared" ref="F10:F29" si="1">TRUNC($E$3*D10)</f>
        <v>16</v>
      </c>
      <c r="G10" s="190">
        <f t="shared" ref="G10:G29" si="2">TRUNC($E$4*D10)</f>
        <v>18</v>
      </c>
      <c r="H10" s="191">
        <f t="shared" ref="H10:H29" si="3">TRUNC($E$5*D10)</f>
        <v>21</v>
      </c>
      <c r="J10" s="220" t="s">
        <v>193</v>
      </c>
      <c r="K10" s="183">
        <f>M2/2.6</f>
        <v>17.307692307692307</v>
      </c>
      <c r="L10" s="210">
        <f>M3/2.6</f>
        <v>21.153846153846153</v>
      </c>
      <c r="M10" s="210">
        <f>M4/2.6</f>
        <v>12.820512820512821</v>
      </c>
      <c r="N10" s="218">
        <f>M5/2.6</f>
        <v>16.153846153846153</v>
      </c>
    </row>
    <row r="11" spans="1:14">
      <c r="A11" s="798"/>
      <c r="B11" s="92" t="s">
        <v>198</v>
      </c>
      <c r="C11" s="468">
        <v>21</v>
      </c>
      <c r="D11" s="453">
        <v>33</v>
      </c>
      <c r="E11" s="207">
        <f t="shared" si="0"/>
        <v>16</v>
      </c>
      <c r="F11" s="192">
        <f t="shared" si="1"/>
        <v>18</v>
      </c>
      <c r="G11" s="192">
        <f t="shared" si="2"/>
        <v>19</v>
      </c>
      <c r="H11" s="193">
        <f t="shared" si="3"/>
        <v>23</v>
      </c>
      <c r="J11" s="220" t="s">
        <v>194</v>
      </c>
      <c r="K11" s="183">
        <f>M2/2.5</f>
        <v>18</v>
      </c>
      <c r="L11" s="210">
        <f>M3/2.5</f>
        <v>22</v>
      </c>
      <c r="M11" s="210">
        <f>M4/2.5</f>
        <v>13.333333333333334</v>
      </c>
      <c r="N11" s="218">
        <f>M5/2.5</f>
        <v>16.8</v>
      </c>
    </row>
    <row r="12" spans="1:14" s="43" customFormat="1">
      <c r="A12" s="798"/>
      <c r="B12" s="92" t="s">
        <v>199</v>
      </c>
      <c r="C12" s="468">
        <v>22</v>
      </c>
      <c r="D12" s="453">
        <v>36</v>
      </c>
      <c r="E12" s="207">
        <f t="shared" si="0"/>
        <v>18</v>
      </c>
      <c r="F12" s="192">
        <f t="shared" si="1"/>
        <v>19</v>
      </c>
      <c r="G12" s="192">
        <f t="shared" si="2"/>
        <v>21</v>
      </c>
      <c r="H12" s="193">
        <f t="shared" si="3"/>
        <v>25</v>
      </c>
      <c r="J12" s="220" t="s">
        <v>195</v>
      </c>
      <c r="K12" s="183">
        <f>M2/2.4</f>
        <v>18.75</v>
      </c>
      <c r="L12" s="210">
        <f>M3/2.4</f>
        <v>22.916666666666668</v>
      </c>
      <c r="M12" s="210">
        <f>M4/2.4</f>
        <v>13.888888888888891</v>
      </c>
      <c r="N12" s="218">
        <f>M5/2.4</f>
        <v>17.5</v>
      </c>
    </row>
    <row r="13" spans="1:14" ht="13.5" thickBot="1">
      <c r="A13" s="799"/>
      <c r="B13" s="93" t="s">
        <v>200</v>
      </c>
      <c r="C13" s="469">
        <v>23</v>
      </c>
      <c r="D13" s="454">
        <v>39</v>
      </c>
      <c r="E13" s="208">
        <f t="shared" si="0"/>
        <v>19</v>
      </c>
      <c r="F13" s="194">
        <f t="shared" si="1"/>
        <v>21</v>
      </c>
      <c r="G13" s="194">
        <f t="shared" si="2"/>
        <v>23</v>
      </c>
      <c r="H13" s="195">
        <f t="shared" si="3"/>
        <v>27</v>
      </c>
      <c r="J13" s="220" t="s">
        <v>196</v>
      </c>
      <c r="K13" s="183">
        <f>M2/2</f>
        <v>22.5</v>
      </c>
      <c r="L13" s="210">
        <f>M3/2</f>
        <v>27.5</v>
      </c>
      <c r="M13" s="210">
        <f>M4/2</f>
        <v>16.666666666666668</v>
      </c>
      <c r="N13" s="218">
        <f>M5/2</f>
        <v>21</v>
      </c>
    </row>
    <row r="14" spans="1:14" ht="12.75" customHeight="1" thickBot="1">
      <c r="A14" s="787" t="s">
        <v>257</v>
      </c>
      <c r="B14" s="91" t="s">
        <v>201</v>
      </c>
      <c r="C14" s="467">
        <v>24</v>
      </c>
      <c r="D14" s="452">
        <v>48</v>
      </c>
      <c r="E14" s="206">
        <f t="shared" si="0"/>
        <v>24</v>
      </c>
      <c r="F14" s="190">
        <f t="shared" si="1"/>
        <v>26</v>
      </c>
      <c r="G14" s="190">
        <f t="shared" si="2"/>
        <v>28</v>
      </c>
      <c r="H14" s="191">
        <f t="shared" si="3"/>
        <v>33</v>
      </c>
      <c r="J14" s="221" t="s">
        <v>249</v>
      </c>
      <c r="K14" s="184">
        <f>M2/1.5</f>
        <v>30</v>
      </c>
      <c r="L14" s="211">
        <f>M3/1.5</f>
        <v>36.666666666666664</v>
      </c>
      <c r="M14" s="211">
        <f>M4/1.5</f>
        <v>22.222222222222225</v>
      </c>
      <c r="N14" s="219">
        <f>M5/1.5</f>
        <v>28</v>
      </c>
    </row>
    <row r="15" spans="1:14" ht="13.5" thickBot="1">
      <c r="A15" s="798"/>
      <c r="B15" s="92" t="s">
        <v>202</v>
      </c>
      <c r="C15" s="468">
        <v>25</v>
      </c>
      <c r="D15" s="453">
        <v>51</v>
      </c>
      <c r="E15" s="207">
        <f t="shared" si="0"/>
        <v>25</v>
      </c>
      <c r="F15" s="192">
        <f t="shared" si="1"/>
        <v>28</v>
      </c>
      <c r="G15" s="192">
        <f t="shared" si="2"/>
        <v>30</v>
      </c>
      <c r="H15" s="193">
        <f t="shared" si="3"/>
        <v>35</v>
      </c>
    </row>
    <row r="16" spans="1:14" ht="13.5" thickBot="1">
      <c r="A16" s="798"/>
      <c r="B16" s="92" t="s">
        <v>203</v>
      </c>
      <c r="C16" s="468">
        <v>26</v>
      </c>
      <c r="D16" s="453">
        <v>54</v>
      </c>
      <c r="E16" s="207">
        <f t="shared" si="0"/>
        <v>27</v>
      </c>
      <c r="F16" s="192">
        <f t="shared" si="1"/>
        <v>29</v>
      </c>
      <c r="G16" s="192">
        <f t="shared" si="2"/>
        <v>32</v>
      </c>
      <c r="H16" s="193">
        <f t="shared" si="3"/>
        <v>37</v>
      </c>
      <c r="J16" s="12" t="s">
        <v>449</v>
      </c>
      <c r="K16" s="226" t="s">
        <v>457</v>
      </c>
      <c r="L16" s="227" t="s">
        <v>458</v>
      </c>
      <c r="M16" s="227" t="s">
        <v>459</v>
      </c>
      <c r="N16" s="228" t="s">
        <v>460</v>
      </c>
    </row>
    <row r="17" spans="1:14" ht="13.5" thickBot="1">
      <c r="A17" s="799"/>
      <c r="B17" s="93" t="s">
        <v>204</v>
      </c>
      <c r="C17" s="469">
        <v>27</v>
      </c>
      <c r="D17" s="454">
        <v>57</v>
      </c>
      <c r="E17" s="208">
        <f t="shared" si="0"/>
        <v>28</v>
      </c>
      <c r="F17" s="194">
        <f t="shared" si="1"/>
        <v>31</v>
      </c>
      <c r="G17" s="194">
        <f t="shared" si="2"/>
        <v>34</v>
      </c>
      <c r="H17" s="195">
        <f t="shared" si="3"/>
        <v>39</v>
      </c>
      <c r="J17" s="222" t="s">
        <v>161</v>
      </c>
      <c r="K17" s="223">
        <f>K2/3</f>
        <v>8.3333333333333339</v>
      </c>
      <c r="L17" s="224">
        <f>K3/3</f>
        <v>8.7301587301587293</v>
      </c>
      <c r="M17" s="224">
        <f>K4/3</f>
        <v>11.111111111111112</v>
      </c>
      <c r="N17" s="225">
        <f>K5/3</f>
        <v>9.3333333333333321</v>
      </c>
    </row>
    <row r="18" spans="1:14">
      <c r="A18" s="787" t="s">
        <v>143</v>
      </c>
      <c r="B18" s="91" t="s">
        <v>205</v>
      </c>
      <c r="C18" s="467">
        <v>28</v>
      </c>
      <c r="D18" s="452">
        <v>66</v>
      </c>
      <c r="E18" s="206">
        <f t="shared" si="0"/>
        <v>33</v>
      </c>
      <c r="F18" s="190">
        <f t="shared" si="1"/>
        <v>36</v>
      </c>
      <c r="G18" s="190">
        <f t="shared" si="2"/>
        <v>39</v>
      </c>
      <c r="H18" s="191">
        <f t="shared" si="3"/>
        <v>46</v>
      </c>
      <c r="J18" s="220" t="s">
        <v>193</v>
      </c>
      <c r="K18" s="183">
        <f>K2/2.6</f>
        <v>9.615384615384615</v>
      </c>
      <c r="L18" s="210">
        <f>K3/2.6</f>
        <v>10.073260073260073</v>
      </c>
      <c r="M18" s="210">
        <f>K4/2.6</f>
        <v>12.820512820512821</v>
      </c>
      <c r="N18" s="218">
        <f>K5/2.6</f>
        <v>10.769230769230768</v>
      </c>
    </row>
    <row r="19" spans="1:14">
      <c r="A19" s="798"/>
      <c r="B19" s="92" t="s">
        <v>206</v>
      </c>
      <c r="C19" s="468">
        <v>29</v>
      </c>
      <c r="D19" s="453">
        <v>69</v>
      </c>
      <c r="E19" s="207">
        <f t="shared" si="0"/>
        <v>34</v>
      </c>
      <c r="F19" s="192">
        <f t="shared" si="1"/>
        <v>37</v>
      </c>
      <c r="G19" s="192">
        <f t="shared" si="2"/>
        <v>41</v>
      </c>
      <c r="H19" s="193">
        <f t="shared" si="3"/>
        <v>48</v>
      </c>
      <c r="J19" s="220" t="s">
        <v>194</v>
      </c>
      <c r="K19" s="183">
        <f>K2/2.5</f>
        <v>10</v>
      </c>
      <c r="L19" s="210">
        <f>K3/2.5</f>
        <v>10.476190476190476</v>
      </c>
      <c r="M19" s="210">
        <f>K4/2.5</f>
        <v>13.333333333333334</v>
      </c>
      <c r="N19" s="218">
        <f>K5/2.5</f>
        <v>11.2</v>
      </c>
    </row>
    <row r="20" spans="1:14">
      <c r="A20" s="798"/>
      <c r="B20" s="92" t="s">
        <v>207</v>
      </c>
      <c r="C20" s="468">
        <v>30</v>
      </c>
      <c r="D20" s="453">
        <v>72</v>
      </c>
      <c r="E20" s="207">
        <f t="shared" si="0"/>
        <v>36</v>
      </c>
      <c r="F20" s="192">
        <f t="shared" si="1"/>
        <v>39</v>
      </c>
      <c r="G20" s="192">
        <f t="shared" si="2"/>
        <v>43</v>
      </c>
      <c r="H20" s="193">
        <f t="shared" si="3"/>
        <v>50</v>
      </c>
      <c r="J20" s="220" t="s">
        <v>195</v>
      </c>
      <c r="K20" s="183">
        <f>K2/2.4</f>
        <v>10.416666666666668</v>
      </c>
      <c r="L20" s="210">
        <f>K3/2.4</f>
        <v>10.912698412698413</v>
      </c>
      <c r="M20" s="210">
        <f>K4/2.4</f>
        <v>13.888888888888891</v>
      </c>
      <c r="N20" s="218">
        <f>K5/2.4</f>
        <v>11.666666666666666</v>
      </c>
    </row>
    <row r="21" spans="1:14" ht="13.5" thickBot="1">
      <c r="A21" s="799"/>
      <c r="B21" s="93" t="s">
        <v>208</v>
      </c>
      <c r="C21" s="469">
        <v>31</v>
      </c>
      <c r="D21" s="454">
        <v>75</v>
      </c>
      <c r="E21" s="208">
        <f t="shared" si="0"/>
        <v>37</v>
      </c>
      <c r="F21" s="194">
        <f t="shared" si="1"/>
        <v>41</v>
      </c>
      <c r="G21" s="194">
        <f t="shared" si="2"/>
        <v>45</v>
      </c>
      <c r="H21" s="195">
        <f t="shared" si="3"/>
        <v>52</v>
      </c>
      <c r="J21" s="220" t="s">
        <v>196</v>
      </c>
      <c r="K21" s="183">
        <f>K2/2</f>
        <v>12.5</v>
      </c>
      <c r="L21" s="210">
        <f>K3/2</f>
        <v>13.095238095238095</v>
      </c>
      <c r="M21" s="210">
        <f>K4/2</f>
        <v>16.666666666666668</v>
      </c>
      <c r="N21" s="218">
        <f>K5/2</f>
        <v>13.999999999999998</v>
      </c>
    </row>
    <row r="22" spans="1:14" ht="13.5" thickBot="1">
      <c r="A22" s="787" t="s">
        <v>258</v>
      </c>
      <c r="B22" s="91" t="s">
        <v>209</v>
      </c>
      <c r="C22" s="467">
        <v>32</v>
      </c>
      <c r="D22" s="452">
        <v>84</v>
      </c>
      <c r="E22" s="206">
        <f t="shared" si="0"/>
        <v>42</v>
      </c>
      <c r="F22" s="190">
        <f t="shared" si="1"/>
        <v>46</v>
      </c>
      <c r="G22" s="190">
        <f t="shared" si="2"/>
        <v>50</v>
      </c>
      <c r="H22" s="191">
        <f t="shared" si="3"/>
        <v>58</v>
      </c>
      <c r="J22" s="221" t="s">
        <v>249</v>
      </c>
      <c r="K22" s="184">
        <f>K2/1.5</f>
        <v>16.666666666666668</v>
      </c>
      <c r="L22" s="211">
        <f>K3/1.5</f>
        <v>17.460317460317459</v>
      </c>
      <c r="M22" s="211">
        <f>K4/1.5</f>
        <v>22.222222222222225</v>
      </c>
      <c r="N22" s="219">
        <f>K5/1.5</f>
        <v>18.666666666666664</v>
      </c>
    </row>
    <row r="23" spans="1:14">
      <c r="A23" s="798"/>
      <c r="B23" s="92" t="s">
        <v>210</v>
      </c>
      <c r="C23" s="468">
        <v>33</v>
      </c>
      <c r="D23" s="453">
        <v>87</v>
      </c>
      <c r="E23" s="207">
        <f t="shared" si="0"/>
        <v>43</v>
      </c>
      <c r="F23" s="192">
        <f t="shared" si="1"/>
        <v>47</v>
      </c>
      <c r="G23" s="192">
        <f t="shared" si="2"/>
        <v>52</v>
      </c>
      <c r="H23" s="193">
        <f t="shared" si="3"/>
        <v>60</v>
      </c>
    </row>
    <row r="24" spans="1:14">
      <c r="A24" s="798"/>
      <c r="B24" s="92" t="s">
        <v>211</v>
      </c>
      <c r="C24" s="468">
        <v>34</v>
      </c>
      <c r="D24" s="453">
        <v>90</v>
      </c>
      <c r="E24" s="207">
        <f t="shared" si="0"/>
        <v>45</v>
      </c>
      <c r="F24" s="192">
        <f t="shared" si="1"/>
        <v>49</v>
      </c>
      <c r="G24" s="192">
        <f t="shared" si="2"/>
        <v>54</v>
      </c>
      <c r="H24" s="193">
        <f t="shared" si="3"/>
        <v>63</v>
      </c>
    </row>
    <row r="25" spans="1:14" ht="13.5" thickBot="1">
      <c r="A25" s="799"/>
      <c r="B25" s="93" t="s">
        <v>212</v>
      </c>
      <c r="C25" s="469">
        <v>35</v>
      </c>
      <c r="D25" s="454">
        <v>93</v>
      </c>
      <c r="E25" s="208">
        <f t="shared" si="0"/>
        <v>46</v>
      </c>
      <c r="F25" s="194">
        <f t="shared" si="1"/>
        <v>51</v>
      </c>
      <c r="G25" s="194">
        <f t="shared" si="2"/>
        <v>55</v>
      </c>
      <c r="H25" s="195">
        <f t="shared" si="3"/>
        <v>65</v>
      </c>
    </row>
    <row r="26" spans="1:14" ht="12.75" customHeight="1">
      <c r="A26" s="787" t="s">
        <v>40</v>
      </c>
      <c r="B26" s="91" t="s">
        <v>213</v>
      </c>
      <c r="C26" s="467">
        <v>36</v>
      </c>
      <c r="D26" s="452">
        <v>102</v>
      </c>
      <c r="E26" s="206">
        <f t="shared" si="0"/>
        <v>51</v>
      </c>
      <c r="F26" s="190">
        <f t="shared" si="1"/>
        <v>56</v>
      </c>
      <c r="G26" s="190">
        <f t="shared" si="2"/>
        <v>61</v>
      </c>
      <c r="H26" s="191">
        <f t="shared" si="3"/>
        <v>71</v>
      </c>
    </row>
    <row r="27" spans="1:14">
      <c r="A27" s="788"/>
      <c r="B27" s="92" t="s">
        <v>214</v>
      </c>
      <c r="C27" s="468">
        <v>37</v>
      </c>
      <c r="D27" s="453">
        <v>105</v>
      </c>
      <c r="E27" s="207">
        <f t="shared" si="0"/>
        <v>52</v>
      </c>
      <c r="F27" s="192">
        <f t="shared" si="1"/>
        <v>57</v>
      </c>
      <c r="G27" s="192">
        <f t="shared" si="2"/>
        <v>63</v>
      </c>
      <c r="H27" s="193">
        <f t="shared" si="3"/>
        <v>73</v>
      </c>
    </row>
    <row r="28" spans="1:14">
      <c r="A28" s="788"/>
      <c r="B28" s="92" t="s">
        <v>215</v>
      </c>
      <c r="C28" s="468">
        <v>38</v>
      </c>
      <c r="D28" s="453">
        <v>108</v>
      </c>
      <c r="E28" s="207">
        <f t="shared" si="0"/>
        <v>54</v>
      </c>
      <c r="F28" s="192">
        <f t="shared" si="1"/>
        <v>59</v>
      </c>
      <c r="G28" s="192">
        <f t="shared" si="2"/>
        <v>64</v>
      </c>
      <c r="H28" s="193">
        <f t="shared" si="3"/>
        <v>75</v>
      </c>
    </row>
    <row r="29" spans="1:14" ht="13.5" thickBot="1">
      <c r="A29" s="789"/>
      <c r="B29" s="93" t="s">
        <v>216</v>
      </c>
      <c r="C29" s="469">
        <v>39</v>
      </c>
      <c r="D29" s="454">
        <v>111</v>
      </c>
      <c r="E29" s="208">
        <f t="shared" si="0"/>
        <v>55</v>
      </c>
      <c r="F29" s="194">
        <f t="shared" si="1"/>
        <v>61</v>
      </c>
      <c r="G29" s="194">
        <f t="shared" si="2"/>
        <v>66</v>
      </c>
      <c r="H29" s="195">
        <f t="shared" si="3"/>
        <v>77</v>
      </c>
    </row>
    <row r="34" ht="12.75" customHeight="1"/>
    <row r="42" ht="12.75" customHeight="1"/>
    <row r="50" ht="12.75" customHeight="1"/>
    <row r="58" ht="12.75" customHeight="1"/>
    <row r="66" ht="12.75" customHeight="1"/>
    <row r="74" ht="12.75" customHeight="1"/>
    <row r="82" ht="12.75" customHeight="1"/>
  </sheetData>
  <mergeCells count="10">
    <mergeCell ref="A2:A5"/>
    <mergeCell ref="A10:A13"/>
    <mergeCell ref="A14:A17"/>
    <mergeCell ref="A18:A21"/>
    <mergeCell ref="A22:A25"/>
    <mergeCell ref="A26:A29"/>
    <mergeCell ref="E8:H8"/>
    <mergeCell ref="B8:B9"/>
    <mergeCell ref="D8:D9"/>
    <mergeCell ref="C8:C9"/>
  </mergeCells>
  <phoneticPr fontId="0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00B050"/>
  </sheetPr>
  <dimension ref="A1:AM23"/>
  <sheetViews>
    <sheetView workbookViewId="0">
      <pane xSplit="2" topLeftCell="U1" activePane="topRight" state="frozen"/>
      <selection pane="topRight" activeCell="AB4" sqref="AB4"/>
    </sheetView>
  </sheetViews>
  <sheetFormatPr defaultRowHeight="12.75"/>
  <cols>
    <col min="1" max="2" width="7.28515625" customWidth="1"/>
    <col min="3" max="3" width="7.5703125" bestFit="1" customWidth="1"/>
    <col min="4" max="4" width="7.5703125" customWidth="1"/>
    <col min="5" max="5" width="6.85546875" bestFit="1" customWidth="1"/>
    <col min="6" max="22" width="6.7109375" customWidth="1"/>
    <col min="24" max="24" width="5.140625" customWidth="1"/>
    <col min="25" max="25" width="6.28515625" bestFit="1" customWidth="1"/>
    <col min="26" max="26" width="7.28515625" customWidth="1"/>
    <col min="27" max="27" width="9.5703125" bestFit="1" customWidth="1"/>
    <col min="28" max="32" width="8" customWidth="1"/>
    <col min="33" max="33" width="4.28515625" customWidth="1"/>
  </cols>
  <sheetData>
    <row r="1" spans="1:39" ht="13.5" thickBot="1">
      <c r="AB1" s="800" t="s">
        <v>570</v>
      </c>
      <c r="AC1" s="801"/>
      <c r="AD1" s="801"/>
      <c r="AE1" s="801"/>
      <c r="AF1" s="802"/>
    </row>
    <row r="2" spans="1:39" ht="12.75" customHeight="1">
      <c r="A2" s="129" t="s">
        <v>1</v>
      </c>
      <c r="B2" s="792" t="s">
        <v>188</v>
      </c>
      <c r="C2" s="812" t="s">
        <v>1</v>
      </c>
      <c r="D2" s="570" t="s">
        <v>484</v>
      </c>
      <c r="E2" s="807" t="s">
        <v>189</v>
      </c>
      <c r="F2" s="809" t="s">
        <v>255</v>
      </c>
      <c r="G2" s="810"/>
      <c r="H2" s="810"/>
      <c r="I2" s="810"/>
      <c r="J2" s="810"/>
      <c r="K2" s="810"/>
      <c r="L2" s="810"/>
      <c r="M2" s="810"/>
      <c r="N2" s="810"/>
      <c r="O2" s="811"/>
      <c r="P2" s="809" t="s">
        <v>256</v>
      </c>
      <c r="Q2" s="810"/>
      <c r="R2" s="810"/>
      <c r="S2" s="810"/>
      <c r="T2" s="810"/>
      <c r="U2" s="810"/>
      <c r="V2" s="811"/>
      <c r="W2" s="812" t="s">
        <v>190</v>
      </c>
      <c r="X2" s="807" t="s">
        <v>191</v>
      </c>
      <c r="Y2" s="236" t="s">
        <v>484</v>
      </c>
      <c r="Z2" s="792" t="s">
        <v>8</v>
      </c>
      <c r="AA2" s="792" t="s">
        <v>569</v>
      </c>
      <c r="AB2" s="803" t="s">
        <v>235</v>
      </c>
      <c r="AC2" s="805" t="s">
        <v>594</v>
      </c>
      <c r="AD2" s="805"/>
      <c r="AE2" s="805" t="s">
        <v>595</v>
      </c>
      <c r="AF2" s="806"/>
      <c r="AG2" s="690"/>
      <c r="AH2" s="129" t="s">
        <v>1</v>
      </c>
      <c r="AI2" s="792" t="s">
        <v>188</v>
      </c>
      <c r="AJ2" s="818" t="s">
        <v>395</v>
      </c>
      <c r="AK2" s="814" t="s">
        <v>394</v>
      </c>
      <c r="AL2" s="814" t="s">
        <v>392</v>
      </c>
      <c r="AM2" s="816" t="s">
        <v>393</v>
      </c>
    </row>
    <row r="3" spans="1:39" ht="13.5" thickBot="1">
      <c r="A3" s="130" t="s">
        <v>146</v>
      </c>
      <c r="B3" s="793"/>
      <c r="C3" s="813"/>
      <c r="D3" s="571" t="s">
        <v>1</v>
      </c>
      <c r="E3" s="808"/>
      <c r="F3" s="94" t="s">
        <v>192</v>
      </c>
      <c r="G3" s="82" t="s">
        <v>161</v>
      </c>
      <c r="H3" s="82" t="s">
        <v>544</v>
      </c>
      <c r="I3" s="82" t="s">
        <v>543</v>
      </c>
      <c r="J3" s="82" t="s">
        <v>547</v>
      </c>
      <c r="K3" s="82" t="s">
        <v>548</v>
      </c>
      <c r="L3" s="82" t="s">
        <v>249</v>
      </c>
      <c r="M3" s="82" t="s">
        <v>549</v>
      </c>
      <c r="N3" s="82" t="s">
        <v>550</v>
      </c>
      <c r="O3" s="95" t="s">
        <v>538</v>
      </c>
      <c r="P3" s="94" t="s">
        <v>192</v>
      </c>
      <c r="Q3" s="82" t="s">
        <v>161</v>
      </c>
      <c r="R3" s="82" t="s">
        <v>193</v>
      </c>
      <c r="S3" s="82" t="s">
        <v>194</v>
      </c>
      <c r="T3" s="82" t="s">
        <v>249</v>
      </c>
      <c r="U3" s="82" t="s">
        <v>195</v>
      </c>
      <c r="V3" s="95" t="s">
        <v>196</v>
      </c>
      <c r="W3" s="813"/>
      <c r="X3" s="808"/>
      <c r="Y3" s="237" t="s">
        <v>485</v>
      </c>
      <c r="Z3" s="793"/>
      <c r="AA3" s="793" t="s">
        <v>569</v>
      </c>
      <c r="AB3" s="804"/>
      <c r="AC3" s="710" t="s">
        <v>598</v>
      </c>
      <c r="AD3" s="711" t="s">
        <v>599</v>
      </c>
      <c r="AE3" s="712" t="s">
        <v>596</v>
      </c>
      <c r="AF3" s="713" t="s">
        <v>597</v>
      </c>
      <c r="AH3" s="182" t="s">
        <v>146</v>
      </c>
      <c r="AI3" s="820"/>
      <c r="AJ3" s="819"/>
      <c r="AK3" s="815"/>
      <c r="AL3" s="815"/>
      <c r="AM3" s="817"/>
    </row>
    <row r="4" spans="1:39" ht="14.1" customHeight="1">
      <c r="A4" s="787" t="s">
        <v>47</v>
      </c>
      <c r="B4" s="91" t="s">
        <v>197</v>
      </c>
      <c r="C4" s="467">
        <v>2</v>
      </c>
      <c r="D4" s="572">
        <v>40</v>
      </c>
      <c r="E4" s="457">
        <v>7</v>
      </c>
      <c r="F4" s="473">
        <v>2</v>
      </c>
      <c r="G4" s="452">
        <v>5</v>
      </c>
      <c r="H4" s="452">
        <v>3</v>
      </c>
      <c r="I4" s="452">
        <v>3</v>
      </c>
      <c r="J4" s="452">
        <v>3</v>
      </c>
      <c r="K4" s="452">
        <v>3</v>
      </c>
      <c r="L4" s="452">
        <v>2</v>
      </c>
      <c r="M4" s="452">
        <v>2</v>
      </c>
      <c r="N4" s="452">
        <v>2</v>
      </c>
      <c r="O4" s="470">
        <v>2</v>
      </c>
      <c r="P4" s="473">
        <v>9</v>
      </c>
      <c r="Q4" s="452">
        <v>15</v>
      </c>
      <c r="R4" s="452">
        <v>11</v>
      </c>
      <c r="S4" s="452">
        <v>13</v>
      </c>
      <c r="T4" s="452">
        <v>11</v>
      </c>
      <c r="U4" s="452">
        <v>13</v>
      </c>
      <c r="V4" s="470">
        <v>9</v>
      </c>
      <c r="W4" s="474">
        <v>0.1</v>
      </c>
      <c r="X4" s="457">
        <v>18</v>
      </c>
      <c r="Y4" s="470">
        <v>58</v>
      </c>
      <c r="Z4" s="185" t="s">
        <v>67</v>
      </c>
      <c r="AA4" s="185">
        <f>1200/(X4*0.6)</f>
        <v>111.11111111111113</v>
      </c>
      <c r="AB4" s="707">
        <f>AA4/5+(11-E4)</f>
        <v>26.222222222222225</v>
      </c>
      <c r="AC4" s="190">
        <f>(W4/5)+(11-$E4)+(1200/(X4*5*0.8))</f>
        <v>20.686666666666667</v>
      </c>
      <c r="AD4" s="190">
        <f>(W4/5)+(11-$E4)+(1200/(X4*5*0.8))+20</f>
        <v>40.686666666666667</v>
      </c>
      <c r="AE4" s="190">
        <f>5+(11-ROUNDUP(E4/2,0))</f>
        <v>12</v>
      </c>
      <c r="AF4" s="191">
        <f>AE4+10</f>
        <v>22</v>
      </c>
      <c r="AG4" s="674"/>
      <c r="AH4" s="787" t="s">
        <v>47</v>
      </c>
      <c r="AI4" s="91" t="s">
        <v>197</v>
      </c>
      <c r="AJ4" s="45">
        <f>P4+Q4+2*R4+2*S4+T4+2*U4+V4</f>
        <v>118</v>
      </c>
      <c r="AK4" s="190">
        <v>14.12</v>
      </c>
      <c r="AL4" s="190">
        <v>151.52000000000001</v>
      </c>
      <c r="AM4" s="191">
        <v>454.55</v>
      </c>
    </row>
    <row r="5" spans="1:39" ht="14.1" customHeight="1">
      <c r="A5" s="798"/>
      <c r="B5" s="92" t="s">
        <v>198</v>
      </c>
      <c r="C5" s="468">
        <v>3</v>
      </c>
      <c r="D5" s="573">
        <v>40</v>
      </c>
      <c r="E5" s="458">
        <v>7</v>
      </c>
      <c r="F5" s="475">
        <v>2</v>
      </c>
      <c r="G5" s="453">
        <v>6</v>
      </c>
      <c r="H5" s="453">
        <v>4</v>
      </c>
      <c r="I5" s="453">
        <v>4</v>
      </c>
      <c r="J5" s="453">
        <v>3</v>
      </c>
      <c r="K5" s="453">
        <v>3</v>
      </c>
      <c r="L5" s="453">
        <v>2</v>
      </c>
      <c r="M5" s="453">
        <v>2</v>
      </c>
      <c r="N5" s="453">
        <v>2</v>
      </c>
      <c r="O5" s="471">
        <v>3</v>
      </c>
      <c r="P5" s="475">
        <v>9</v>
      </c>
      <c r="Q5" s="453">
        <v>17</v>
      </c>
      <c r="R5" s="453">
        <v>13</v>
      </c>
      <c r="S5" s="453">
        <v>13</v>
      </c>
      <c r="T5" s="453">
        <v>11</v>
      </c>
      <c r="U5" s="453">
        <v>13</v>
      </c>
      <c r="V5" s="471">
        <v>11</v>
      </c>
      <c r="W5" s="476">
        <v>0</v>
      </c>
      <c r="X5" s="458">
        <v>17</v>
      </c>
      <c r="Y5" s="471">
        <v>59</v>
      </c>
      <c r="Z5" s="186" t="s">
        <v>64</v>
      </c>
      <c r="AA5" s="186">
        <f t="shared" ref="AA5:AA23" si="0">1200/(X5*0.6)</f>
        <v>117.64705882352942</v>
      </c>
      <c r="AB5" s="708">
        <f t="shared" ref="AB5:AB23" si="1">AA5/5+(11-E5)</f>
        <v>27.529411764705884</v>
      </c>
      <c r="AC5" s="192">
        <f t="shared" ref="AC5:AC23" si="2">(W5/5)+(11-$E5)+(1200/(X5*5*0.8))</f>
        <v>21.647058823529413</v>
      </c>
      <c r="AD5" s="192">
        <f t="shared" ref="AD5:AD23" si="3">(W5/5)+(11-$E5)+(1200/(X5*5*0.8))+20</f>
        <v>41.647058823529413</v>
      </c>
      <c r="AE5" s="192">
        <f t="shared" ref="AE5:AE23" si="4">5+(11-ROUNDUP(E5/2,0))</f>
        <v>12</v>
      </c>
      <c r="AF5" s="193">
        <f t="shared" ref="AF5:AF23" si="5">AE5+10</f>
        <v>22</v>
      </c>
      <c r="AG5" s="674"/>
      <c r="AH5" s="798"/>
      <c r="AI5" s="92" t="s">
        <v>198</v>
      </c>
      <c r="AJ5" s="2">
        <f t="shared" ref="AJ5:AJ23" si="6">P5+Q5+2*R5+2*S5+T5+2*U5+V5</f>
        <v>126</v>
      </c>
      <c r="AK5" s="192">
        <v>15.87</v>
      </c>
      <c r="AL5" s="192">
        <v>181.82</v>
      </c>
      <c r="AM5" s="193">
        <v>545.45000000000005</v>
      </c>
    </row>
    <row r="6" spans="1:39" ht="14.1" customHeight="1">
      <c r="A6" s="798"/>
      <c r="B6" s="92" t="s">
        <v>199</v>
      </c>
      <c r="C6" s="468">
        <v>4</v>
      </c>
      <c r="D6" s="573">
        <v>40</v>
      </c>
      <c r="E6" s="10">
        <v>7</v>
      </c>
      <c r="F6" s="475">
        <v>2</v>
      </c>
      <c r="G6" s="453">
        <v>6</v>
      </c>
      <c r="H6" s="453">
        <v>5</v>
      </c>
      <c r="I6" s="453">
        <v>5</v>
      </c>
      <c r="J6" s="453">
        <v>4</v>
      </c>
      <c r="K6" s="453">
        <v>4</v>
      </c>
      <c r="L6" s="453">
        <v>2</v>
      </c>
      <c r="M6" s="453">
        <v>2</v>
      </c>
      <c r="N6" s="453">
        <v>2</v>
      </c>
      <c r="O6" s="471">
        <v>3</v>
      </c>
      <c r="P6" s="475">
        <v>9</v>
      </c>
      <c r="Q6" s="453">
        <v>17</v>
      </c>
      <c r="R6" s="453">
        <v>15</v>
      </c>
      <c r="S6" s="453">
        <v>15</v>
      </c>
      <c r="T6" s="453">
        <v>11</v>
      </c>
      <c r="U6" s="453">
        <v>13</v>
      </c>
      <c r="V6" s="471">
        <v>11</v>
      </c>
      <c r="W6" s="477">
        <v>-0.05</v>
      </c>
      <c r="X6" s="458">
        <v>16</v>
      </c>
      <c r="Y6" s="471">
        <v>60</v>
      </c>
      <c r="Z6" s="186" t="s">
        <v>72</v>
      </c>
      <c r="AA6" s="186">
        <f t="shared" si="0"/>
        <v>125</v>
      </c>
      <c r="AB6" s="708">
        <f t="shared" si="1"/>
        <v>29</v>
      </c>
      <c r="AC6" s="192">
        <f t="shared" si="2"/>
        <v>22.740000000000002</v>
      </c>
      <c r="AD6" s="192">
        <f t="shared" si="3"/>
        <v>42.74</v>
      </c>
      <c r="AE6" s="192">
        <f t="shared" si="4"/>
        <v>12</v>
      </c>
      <c r="AF6" s="193">
        <f t="shared" si="5"/>
        <v>22</v>
      </c>
      <c r="AG6" s="674"/>
      <c r="AH6" s="798"/>
      <c r="AI6" s="92" t="s">
        <v>199</v>
      </c>
      <c r="AJ6" s="2">
        <f t="shared" si="6"/>
        <v>134</v>
      </c>
      <c r="AK6" s="192">
        <v>17.41</v>
      </c>
      <c r="AL6" s="192">
        <v>212.12</v>
      </c>
      <c r="AM6" s="193">
        <v>636.36</v>
      </c>
    </row>
    <row r="7" spans="1:39" ht="14.1" customHeight="1" thickBot="1">
      <c r="A7" s="799"/>
      <c r="B7" s="93" t="s">
        <v>200</v>
      </c>
      <c r="C7" s="469">
        <v>5</v>
      </c>
      <c r="D7" s="574">
        <v>40</v>
      </c>
      <c r="E7" s="9">
        <v>7</v>
      </c>
      <c r="F7" s="478">
        <v>3</v>
      </c>
      <c r="G7" s="454">
        <v>7</v>
      </c>
      <c r="H7" s="454">
        <v>5</v>
      </c>
      <c r="I7" s="454">
        <v>5</v>
      </c>
      <c r="J7" s="454">
        <v>4</v>
      </c>
      <c r="K7" s="454">
        <v>4</v>
      </c>
      <c r="L7" s="454">
        <v>2</v>
      </c>
      <c r="M7" s="454">
        <v>3</v>
      </c>
      <c r="N7" s="454">
        <v>3</v>
      </c>
      <c r="O7" s="472">
        <v>3</v>
      </c>
      <c r="P7" s="478">
        <v>11</v>
      </c>
      <c r="Q7" s="454">
        <v>19</v>
      </c>
      <c r="R7" s="454">
        <v>15</v>
      </c>
      <c r="S7" s="454">
        <v>15</v>
      </c>
      <c r="T7" s="454">
        <v>11</v>
      </c>
      <c r="U7" s="454">
        <v>15</v>
      </c>
      <c r="V7" s="472">
        <v>11</v>
      </c>
      <c r="W7" s="479">
        <v>-0.1</v>
      </c>
      <c r="X7" s="459">
        <v>15</v>
      </c>
      <c r="Y7" s="472">
        <v>61</v>
      </c>
      <c r="Z7" s="187" t="s">
        <v>76</v>
      </c>
      <c r="AA7" s="187">
        <f t="shared" si="0"/>
        <v>133.33333333333334</v>
      </c>
      <c r="AB7" s="709">
        <f t="shared" si="1"/>
        <v>30.666666666666668</v>
      </c>
      <c r="AC7" s="194">
        <f t="shared" si="2"/>
        <v>23.98</v>
      </c>
      <c r="AD7" s="194">
        <f t="shared" si="3"/>
        <v>43.980000000000004</v>
      </c>
      <c r="AE7" s="194">
        <f t="shared" si="4"/>
        <v>12</v>
      </c>
      <c r="AF7" s="195">
        <f t="shared" si="5"/>
        <v>22</v>
      </c>
      <c r="AG7" s="674"/>
      <c r="AH7" s="799"/>
      <c r="AI7" s="93" t="s">
        <v>200</v>
      </c>
      <c r="AJ7" s="6">
        <f t="shared" si="6"/>
        <v>142</v>
      </c>
      <c r="AK7" s="194">
        <v>18.78</v>
      </c>
      <c r="AL7" s="194">
        <v>242.42</v>
      </c>
      <c r="AM7" s="195">
        <v>727.27</v>
      </c>
    </row>
    <row r="8" spans="1:39" ht="14.1" customHeight="1">
      <c r="A8" s="787" t="s">
        <v>257</v>
      </c>
      <c r="B8" s="91" t="s">
        <v>201</v>
      </c>
      <c r="C8" s="467">
        <v>7</v>
      </c>
      <c r="D8" s="572">
        <v>70</v>
      </c>
      <c r="E8" s="8">
        <v>9</v>
      </c>
      <c r="F8" s="473">
        <v>3</v>
      </c>
      <c r="G8" s="452">
        <v>7</v>
      </c>
      <c r="H8" s="452">
        <v>6</v>
      </c>
      <c r="I8" s="452">
        <v>6</v>
      </c>
      <c r="J8" s="452">
        <v>5</v>
      </c>
      <c r="K8" s="452">
        <v>5</v>
      </c>
      <c r="L8" s="452">
        <v>2</v>
      </c>
      <c r="M8" s="452">
        <v>3</v>
      </c>
      <c r="N8" s="452">
        <v>3</v>
      </c>
      <c r="O8" s="470">
        <v>3</v>
      </c>
      <c r="P8" s="473">
        <v>11</v>
      </c>
      <c r="Q8" s="452">
        <v>19</v>
      </c>
      <c r="R8" s="452">
        <v>17</v>
      </c>
      <c r="S8" s="452">
        <v>17</v>
      </c>
      <c r="T8" s="452">
        <v>11</v>
      </c>
      <c r="U8" s="452">
        <v>15</v>
      </c>
      <c r="V8" s="470">
        <v>11</v>
      </c>
      <c r="W8" s="474">
        <v>0.05</v>
      </c>
      <c r="X8" s="457">
        <v>23</v>
      </c>
      <c r="Y8" s="470">
        <v>53</v>
      </c>
      <c r="Z8" s="185" t="s">
        <v>73</v>
      </c>
      <c r="AA8" s="185">
        <f t="shared" si="0"/>
        <v>86.956521739130437</v>
      </c>
      <c r="AB8" s="707">
        <f t="shared" si="1"/>
        <v>19.391304347826086</v>
      </c>
      <c r="AC8" s="190">
        <f t="shared" si="2"/>
        <v>15.053478260869564</v>
      </c>
      <c r="AD8" s="190">
        <f t="shared" si="3"/>
        <v>35.053478260869568</v>
      </c>
      <c r="AE8" s="190">
        <f t="shared" si="4"/>
        <v>11</v>
      </c>
      <c r="AF8" s="191">
        <f t="shared" si="5"/>
        <v>21</v>
      </c>
      <c r="AG8" s="674"/>
      <c r="AH8" s="787" t="s">
        <v>257</v>
      </c>
      <c r="AI8" s="91" t="s">
        <v>201</v>
      </c>
      <c r="AJ8" s="4">
        <f t="shared" si="6"/>
        <v>150</v>
      </c>
      <c r="AK8" s="190">
        <v>33.33</v>
      </c>
      <c r="AL8" s="190">
        <v>454.55</v>
      </c>
      <c r="AM8" s="191">
        <v>1363.64</v>
      </c>
    </row>
    <row r="9" spans="1:39" ht="14.1" customHeight="1">
      <c r="A9" s="798"/>
      <c r="B9" s="92" t="s">
        <v>202</v>
      </c>
      <c r="C9" s="468">
        <v>8</v>
      </c>
      <c r="D9" s="573">
        <v>70</v>
      </c>
      <c r="E9" s="10">
        <v>9</v>
      </c>
      <c r="F9" s="475">
        <v>3</v>
      </c>
      <c r="G9" s="453">
        <v>7</v>
      </c>
      <c r="H9" s="453">
        <v>7</v>
      </c>
      <c r="I9" s="453">
        <v>7</v>
      </c>
      <c r="J9" s="453">
        <v>5</v>
      </c>
      <c r="K9" s="453">
        <v>5</v>
      </c>
      <c r="L9" s="453">
        <v>3</v>
      </c>
      <c r="M9" s="453">
        <v>3</v>
      </c>
      <c r="N9" s="453">
        <v>3</v>
      </c>
      <c r="O9" s="471">
        <v>4</v>
      </c>
      <c r="P9" s="475">
        <v>11</v>
      </c>
      <c r="Q9" s="453">
        <v>19</v>
      </c>
      <c r="R9" s="453">
        <v>19</v>
      </c>
      <c r="S9" s="453">
        <v>17</v>
      </c>
      <c r="T9" s="453">
        <v>13</v>
      </c>
      <c r="U9" s="453">
        <v>15</v>
      </c>
      <c r="V9" s="471">
        <v>13</v>
      </c>
      <c r="W9" s="476">
        <v>0</v>
      </c>
      <c r="X9" s="458">
        <v>22</v>
      </c>
      <c r="Y9" s="471">
        <v>54</v>
      </c>
      <c r="Z9" s="186" t="s">
        <v>113</v>
      </c>
      <c r="AA9" s="186">
        <f t="shared" si="0"/>
        <v>90.909090909090921</v>
      </c>
      <c r="AB9" s="708">
        <f t="shared" si="1"/>
        <v>20.181818181818183</v>
      </c>
      <c r="AC9" s="192">
        <f t="shared" si="2"/>
        <v>15.636363636363637</v>
      </c>
      <c r="AD9" s="192">
        <f t="shared" si="3"/>
        <v>35.63636363636364</v>
      </c>
      <c r="AE9" s="192">
        <f t="shared" si="4"/>
        <v>11</v>
      </c>
      <c r="AF9" s="193">
        <f t="shared" si="5"/>
        <v>21</v>
      </c>
      <c r="AG9" s="674"/>
      <c r="AH9" s="798"/>
      <c r="AI9" s="92" t="s">
        <v>202</v>
      </c>
      <c r="AJ9" s="2">
        <f t="shared" si="6"/>
        <v>158</v>
      </c>
      <c r="AK9" s="192">
        <v>37.97</v>
      </c>
      <c r="AL9" s="192">
        <v>545.45000000000005</v>
      </c>
      <c r="AM9" s="193">
        <v>1636.36</v>
      </c>
    </row>
    <row r="10" spans="1:39">
      <c r="A10" s="798"/>
      <c r="B10" s="92" t="s">
        <v>203</v>
      </c>
      <c r="C10" s="468">
        <v>9</v>
      </c>
      <c r="D10" s="573">
        <v>70</v>
      </c>
      <c r="E10" s="458">
        <v>9</v>
      </c>
      <c r="F10" s="475">
        <v>3</v>
      </c>
      <c r="G10" s="453">
        <v>8</v>
      </c>
      <c r="H10" s="453">
        <v>6</v>
      </c>
      <c r="I10" s="453">
        <v>6</v>
      </c>
      <c r="J10" s="453">
        <v>6</v>
      </c>
      <c r="K10" s="453">
        <v>6</v>
      </c>
      <c r="L10" s="453">
        <v>3</v>
      </c>
      <c r="M10" s="453">
        <v>4</v>
      </c>
      <c r="N10" s="453">
        <v>4</v>
      </c>
      <c r="O10" s="471">
        <v>3</v>
      </c>
      <c r="P10" s="475">
        <v>11</v>
      </c>
      <c r="Q10" s="453">
        <v>21</v>
      </c>
      <c r="R10" s="453">
        <v>17</v>
      </c>
      <c r="S10" s="453">
        <v>19</v>
      </c>
      <c r="T10" s="453">
        <v>13</v>
      </c>
      <c r="U10" s="453">
        <v>17</v>
      </c>
      <c r="V10" s="471">
        <v>11</v>
      </c>
      <c r="W10" s="476">
        <v>0</v>
      </c>
      <c r="X10" s="458">
        <v>21</v>
      </c>
      <c r="Y10" s="471">
        <v>55</v>
      </c>
      <c r="Z10" s="186" t="s">
        <v>217</v>
      </c>
      <c r="AA10" s="186">
        <f t="shared" si="0"/>
        <v>95.238095238095241</v>
      </c>
      <c r="AB10" s="708">
        <f t="shared" si="1"/>
        <v>21.047619047619047</v>
      </c>
      <c r="AC10" s="192">
        <f t="shared" si="2"/>
        <v>16.285714285714285</v>
      </c>
      <c r="AD10" s="192">
        <f t="shared" si="3"/>
        <v>36.285714285714285</v>
      </c>
      <c r="AE10" s="192">
        <f t="shared" si="4"/>
        <v>11</v>
      </c>
      <c r="AF10" s="193">
        <f t="shared" si="5"/>
        <v>21</v>
      </c>
      <c r="AG10" s="674"/>
      <c r="AH10" s="798"/>
      <c r="AI10" s="92" t="s">
        <v>203</v>
      </c>
      <c r="AJ10" s="2">
        <f t="shared" si="6"/>
        <v>162</v>
      </c>
      <c r="AK10" s="192">
        <v>43.21</v>
      </c>
      <c r="AL10" s="192">
        <v>636.36</v>
      </c>
      <c r="AM10" s="193">
        <v>1909.09</v>
      </c>
    </row>
    <row r="11" spans="1:39" ht="14.1" customHeight="1" thickBot="1">
      <c r="A11" s="799"/>
      <c r="B11" s="93" t="s">
        <v>204</v>
      </c>
      <c r="C11" s="469">
        <v>10</v>
      </c>
      <c r="D11" s="574">
        <v>70</v>
      </c>
      <c r="E11" s="459">
        <v>9</v>
      </c>
      <c r="F11" s="478">
        <v>3</v>
      </c>
      <c r="G11" s="454">
        <v>7</v>
      </c>
      <c r="H11" s="454">
        <v>7</v>
      </c>
      <c r="I11" s="454">
        <v>7</v>
      </c>
      <c r="J11" s="454">
        <v>6</v>
      </c>
      <c r="K11" s="454">
        <v>6</v>
      </c>
      <c r="L11" s="454">
        <v>3</v>
      </c>
      <c r="M11" s="454">
        <v>4</v>
      </c>
      <c r="N11" s="454">
        <v>4</v>
      </c>
      <c r="O11" s="472">
        <v>4</v>
      </c>
      <c r="P11" s="478">
        <v>11</v>
      </c>
      <c r="Q11" s="454">
        <v>19</v>
      </c>
      <c r="R11" s="454">
        <v>19</v>
      </c>
      <c r="S11" s="454">
        <v>19</v>
      </c>
      <c r="T11" s="454">
        <v>13</v>
      </c>
      <c r="U11" s="454">
        <v>17</v>
      </c>
      <c r="V11" s="472">
        <v>13</v>
      </c>
      <c r="W11" s="479">
        <v>-0.05</v>
      </c>
      <c r="X11" s="459">
        <v>20</v>
      </c>
      <c r="Y11" s="472">
        <v>56</v>
      </c>
      <c r="Z11" s="188">
        <v>24</v>
      </c>
      <c r="AA11" s="187">
        <f t="shared" si="0"/>
        <v>100</v>
      </c>
      <c r="AB11" s="709">
        <f t="shared" si="1"/>
        <v>22</v>
      </c>
      <c r="AC11" s="194">
        <f t="shared" si="2"/>
        <v>16.989999999999998</v>
      </c>
      <c r="AD11" s="194">
        <f t="shared" si="3"/>
        <v>36.989999999999995</v>
      </c>
      <c r="AE11" s="194">
        <f t="shared" si="4"/>
        <v>11</v>
      </c>
      <c r="AF11" s="195">
        <f t="shared" si="5"/>
        <v>21</v>
      </c>
      <c r="AG11" s="674"/>
      <c r="AH11" s="799"/>
      <c r="AI11" s="93" t="s">
        <v>204</v>
      </c>
      <c r="AJ11" s="6">
        <f t="shared" si="6"/>
        <v>166</v>
      </c>
      <c r="AK11" s="194">
        <v>48.19</v>
      </c>
      <c r="AL11" s="194">
        <v>727.27</v>
      </c>
      <c r="AM11" s="195">
        <v>2181.8200000000002</v>
      </c>
    </row>
    <row r="12" spans="1:39" ht="14.1" customHeight="1">
      <c r="A12" s="787" t="s">
        <v>143</v>
      </c>
      <c r="B12" s="91" t="s">
        <v>205</v>
      </c>
      <c r="C12" s="467">
        <v>13</v>
      </c>
      <c r="D12" s="572">
        <v>100</v>
      </c>
      <c r="E12" s="457">
        <v>11</v>
      </c>
      <c r="F12" s="473">
        <v>3</v>
      </c>
      <c r="G12" s="452">
        <v>8</v>
      </c>
      <c r="H12" s="452">
        <v>8</v>
      </c>
      <c r="I12" s="452">
        <v>8</v>
      </c>
      <c r="J12" s="452">
        <v>7</v>
      </c>
      <c r="K12" s="452">
        <v>7</v>
      </c>
      <c r="L12" s="452">
        <v>3</v>
      </c>
      <c r="M12" s="452">
        <v>5</v>
      </c>
      <c r="N12" s="452">
        <v>5</v>
      </c>
      <c r="O12" s="470">
        <v>4</v>
      </c>
      <c r="P12" s="473">
        <v>11</v>
      </c>
      <c r="Q12" s="452">
        <v>21</v>
      </c>
      <c r="R12" s="452">
        <v>21</v>
      </c>
      <c r="S12" s="452">
        <v>21</v>
      </c>
      <c r="T12" s="452">
        <v>13</v>
      </c>
      <c r="U12" s="452">
        <v>19</v>
      </c>
      <c r="V12" s="470">
        <v>13</v>
      </c>
      <c r="W12" s="474">
        <v>0.05</v>
      </c>
      <c r="X12" s="457">
        <v>28</v>
      </c>
      <c r="Y12" s="470">
        <v>48</v>
      </c>
      <c r="Z12" s="185" t="s">
        <v>82</v>
      </c>
      <c r="AA12" s="185">
        <f t="shared" si="0"/>
        <v>71.428571428571431</v>
      </c>
      <c r="AB12" s="707">
        <f t="shared" si="1"/>
        <v>14.285714285714286</v>
      </c>
      <c r="AC12" s="190">
        <f t="shared" si="2"/>
        <v>10.724285714285713</v>
      </c>
      <c r="AD12" s="190">
        <f t="shared" si="3"/>
        <v>30.724285714285713</v>
      </c>
      <c r="AE12" s="190">
        <f t="shared" si="4"/>
        <v>10</v>
      </c>
      <c r="AF12" s="191">
        <f t="shared" si="5"/>
        <v>20</v>
      </c>
      <c r="AG12" s="674"/>
      <c r="AH12" s="787" t="s">
        <v>143</v>
      </c>
      <c r="AI12" s="91" t="s">
        <v>205</v>
      </c>
      <c r="AJ12" s="4">
        <f t="shared" si="6"/>
        <v>180</v>
      </c>
      <c r="AK12" s="190">
        <v>74.069999999999993</v>
      </c>
      <c r="AL12" s="190">
        <v>1212.1199999999999</v>
      </c>
      <c r="AM12" s="191">
        <v>3636.36</v>
      </c>
    </row>
    <row r="13" spans="1:39" ht="14.1" customHeight="1">
      <c r="A13" s="798"/>
      <c r="B13" s="92" t="s">
        <v>206</v>
      </c>
      <c r="C13" s="468">
        <v>15</v>
      </c>
      <c r="D13" s="573">
        <v>100</v>
      </c>
      <c r="E13" s="458">
        <v>11</v>
      </c>
      <c r="F13" s="475">
        <v>3</v>
      </c>
      <c r="G13" s="453">
        <v>9</v>
      </c>
      <c r="H13" s="453">
        <v>9</v>
      </c>
      <c r="I13" s="453">
        <v>9</v>
      </c>
      <c r="J13" s="453">
        <v>7</v>
      </c>
      <c r="K13" s="453">
        <v>7</v>
      </c>
      <c r="L13" s="453">
        <v>3</v>
      </c>
      <c r="M13" s="453">
        <v>4</v>
      </c>
      <c r="N13" s="453">
        <v>4</v>
      </c>
      <c r="O13" s="471">
        <v>4</v>
      </c>
      <c r="P13" s="475">
        <v>11</v>
      </c>
      <c r="Q13" s="453">
        <v>23</v>
      </c>
      <c r="R13" s="453">
        <v>23</v>
      </c>
      <c r="S13" s="453">
        <v>21</v>
      </c>
      <c r="T13" s="453">
        <v>13</v>
      </c>
      <c r="U13" s="453">
        <v>17</v>
      </c>
      <c r="V13" s="471">
        <v>13</v>
      </c>
      <c r="W13" s="476">
        <v>0</v>
      </c>
      <c r="X13" s="458">
        <v>27</v>
      </c>
      <c r="Y13" s="471">
        <v>49</v>
      </c>
      <c r="Z13" s="186" t="s">
        <v>218</v>
      </c>
      <c r="AA13" s="186">
        <f t="shared" si="0"/>
        <v>74.074074074074076</v>
      </c>
      <c r="AB13" s="708">
        <f t="shared" si="1"/>
        <v>14.814814814814815</v>
      </c>
      <c r="AC13" s="192">
        <f t="shared" si="2"/>
        <v>11.111111111111111</v>
      </c>
      <c r="AD13" s="192">
        <f t="shared" si="3"/>
        <v>31.111111111111111</v>
      </c>
      <c r="AE13" s="192">
        <f t="shared" si="4"/>
        <v>10</v>
      </c>
      <c r="AF13" s="193">
        <f t="shared" si="5"/>
        <v>20</v>
      </c>
      <c r="AG13" s="674"/>
      <c r="AH13" s="798"/>
      <c r="AI13" s="92" t="s">
        <v>206</v>
      </c>
      <c r="AJ13" s="2">
        <f t="shared" si="6"/>
        <v>182</v>
      </c>
      <c r="AK13" s="192">
        <v>80.59</v>
      </c>
      <c r="AL13" s="192">
        <v>1333.33</v>
      </c>
      <c r="AM13" s="193">
        <v>4000</v>
      </c>
    </row>
    <row r="14" spans="1:39" ht="14.1" customHeight="1">
      <c r="A14" s="798"/>
      <c r="B14" s="92" t="s">
        <v>207</v>
      </c>
      <c r="C14" s="468">
        <v>17</v>
      </c>
      <c r="D14" s="573">
        <v>100</v>
      </c>
      <c r="E14" s="458">
        <v>11</v>
      </c>
      <c r="F14" s="475">
        <v>4</v>
      </c>
      <c r="G14" s="453">
        <v>9</v>
      </c>
      <c r="H14" s="453">
        <v>9</v>
      </c>
      <c r="I14" s="453">
        <v>9</v>
      </c>
      <c r="J14" s="453">
        <v>7</v>
      </c>
      <c r="K14" s="453">
        <v>7</v>
      </c>
      <c r="L14" s="453">
        <v>4</v>
      </c>
      <c r="M14" s="453">
        <v>5</v>
      </c>
      <c r="N14" s="453">
        <v>5</v>
      </c>
      <c r="O14" s="471">
        <v>5</v>
      </c>
      <c r="P14" s="475">
        <v>13</v>
      </c>
      <c r="Q14" s="453">
        <v>23</v>
      </c>
      <c r="R14" s="453">
        <v>23</v>
      </c>
      <c r="S14" s="453">
        <v>21</v>
      </c>
      <c r="T14" s="453">
        <v>15</v>
      </c>
      <c r="U14" s="453">
        <v>19</v>
      </c>
      <c r="V14" s="471">
        <v>15</v>
      </c>
      <c r="W14" s="477">
        <v>-0.05</v>
      </c>
      <c r="X14" s="458">
        <v>26</v>
      </c>
      <c r="Y14" s="471">
        <v>50</v>
      </c>
      <c r="Z14" s="186" t="s">
        <v>219</v>
      </c>
      <c r="AA14" s="186">
        <f t="shared" si="0"/>
        <v>76.92307692307692</v>
      </c>
      <c r="AB14" s="708">
        <f t="shared" si="1"/>
        <v>15.384615384615383</v>
      </c>
      <c r="AC14" s="192">
        <f t="shared" si="2"/>
        <v>11.528461538461539</v>
      </c>
      <c r="AD14" s="192">
        <f t="shared" si="3"/>
        <v>31.528461538461539</v>
      </c>
      <c r="AE14" s="192">
        <f t="shared" si="4"/>
        <v>10</v>
      </c>
      <c r="AF14" s="193">
        <f t="shared" si="5"/>
        <v>20</v>
      </c>
      <c r="AG14" s="674"/>
      <c r="AH14" s="798"/>
      <c r="AI14" s="92" t="s">
        <v>207</v>
      </c>
      <c r="AJ14" s="2">
        <f t="shared" si="6"/>
        <v>192</v>
      </c>
      <c r="AK14" s="192">
        <v>83.33</v>
      </c>
      <c r="AL14" s="192">
        <v>1454.55</v>
      </c>
      <c r="AM14" s="193">
        <v>4363.6400000000003</v>
      </c>
    </row>
    <row r="15" spans="1:39" ht="14.1" customHeight="1" thickBot="1">
      <c r="A15" s="799"/>
      <c r="B15" s="93" t="s">
        <v>208</v>
      </c>
      <c r="C15" s="469">
        <v>19</v>
      </c>
      <c r="D15" s="574">
        <v>100</v>
      </c>
      <c r="E15" s="459">
        <v>11</v>
      </c>
      <c r="F15" s="478">
        <v>4</v>
      </c>
      <c r="G15" s="454">
        <v>9</v>
      </c>
      <c r="H15" s="454">
        <v>8</v>
      </c>
      <c r="I15" s="454">
        <v>8</v>
      </c>
      <c r="J15" s="454">
        <v>8</v>
      </c>
      <c r="K15" s="454">
        <v>8</v>
      </c>
      <c r="L15" s="454">
        <v>3</v>
      </c>
      <c r="M15" s="454">
        <v>5</v>
      </c>
      <c r="N15" s="454">
        <v>5</v>
      </c>
      <c r="O15" s="472">
        <v>5</v>
      </c>
      <c r="P15" s="478">
        <v>13</v>
      </c>
      <c r="Q15" s="454">
        <v>23</v>
      </c>
      <c r="R15" s="454">
        <v>21</v>
      </c>
      <c r="S15" s="454">
        <v>23</v>
      </c>
      <c r="T15" s="454">
        <v>13</v>
      </c>
      <c r="U15" s="454">
        <v>19</v>
      </c>
      <c r="V15" s="472">
        <v>15</v>
      </c>
      <c r="W15" s="480">
        <v>0</v>
      </c>
      <c r="X15" s="459">
        <v>25</v>
      </c>
      <c r="Y15" s="472">
        <v>51</v>
      </c>
      <c r="Z15" s="187" t="s">
        <v>220</v>
      </c>
      <c r="AA15" s="187">
        <f t="shared" si="0"/>
        <v>80</v>
      </c>
      <c r="AB15" s="709">
        <f t="shared" si="1"/>
        <v>16</v>
      </c>
      <c r="AC15" s="194">
        <f t="shared" si="2"/>
        <v>12</v>
      </c>
      <c r="AD15" s="194">
        <f t="shared" si="3"/>
        <v>32</v>
      </c>
      <c r="AE15" s="194">
        <f t="shared" si="4"/>
        <v>10</v>
      </c>
      <c r="AF15" s="195">
        <f t="shared" si="5"/>
        <v>20</v>
      </c>
      <c r="AG15" s="674"/>
      <c r="AH15" s="799"/>
      <c r="AI15" s="93" t="s">
        <v>208</v>
      </c>
      <c r="AJ15" s="6">
        <f t="shared" si="6"/>
        <v>190</v>
      </c>
      <c r="AK15" s="194">
        <v>91.23</v>
      </c>
      <c r="AL15" s="194">
        <v>1575.76</v>
      </c>
      <c r="AM15" s="195">
        <v>4727.2700000000004</v>
      </c>
    </row>
    <row r="16" spans="1:39" ht="14.1" customHeight="1">
      <c r="A16" s="787" t="s">
        <v>258</v>
      </c>
      <c r="B16" s="91" t="s">
        <v>209</v>
      </c>
      <c r="C16" s="467">
        <v>22</v>
      </c>
      <c r="D16" s="572">
        <v>140</v>
      </c>
      <c r="E16" s="457">
        <v>13</v>
      </c>
      <c r="F16" s="473">
        <v>4</v>
      </c>
      <c r="G16" s="452">
        <v>10</v>
      </c>
      <c r="H16" s="452">
        <v>10</v>
      </c>
      <c r="I16" s="452">
        <v>10</v>
      </c>
      <c r="J16" s="452">
        <v>8</v>
      </c>
      <c r="K16" s="452">
        <v>8</v>
      </c>
      <c r="L16" s="452">
        <v>4</v>
      </c>
      <c r="M16" s="452">
        <v>6</v>
      </c>
      <c r="N16" s="452">
        <v>6</v>
      </c>
      <c r="O16" s="470">
        <v>5</v>
      </c>
      <c r="P16" s="473">
        <v>13</v>
      </c>
      <c r="Q16" s="452">
        <v>25</v>
      </c>
      <c r="R16" s="452">
        <v>25</v>
      </c>
      <c r="S16" s="452">
        <v>23</v>
      </c>
      <c r="T16" s="452">
        <v>15</v>
      </c>
      <c r="U16" s="452">
        <v>21</v>
      </c>
      <c r="V16" s="470">
        <v>15</v>
      </c>
      <c r="W16" s="476">
        <v>0</v>
      </c>
      <c r="X16" s="457">
        <v>33</v>
      </c>
      <c r="Y16" s="470">
        <v>43</v>
      </c>
      <c r="Z16" s="185" t="s">
        <v>83</v>
      </c>
      <c r="AA16" s="185">
        <f t="shared" si="0"/>
        <v>60.606060606060602</v>
      </c>
      <c r="AB16" s="707">
        <f t="shared" si="1"/>
        <v>10.121212121212121</v>
      </c>
      <c r="AC16" s="190">
        <f t="shared" si="2"/>
        <v>7.0909090909090917</v>
      </c>
      <c r="AD16" s="190">
        <f t="shared" si="3"/>
        <v>27.090909090909093</v>
      </c>
      <c r="AE16" s="190">
        <f t="shared" si="4"/>
        <v>9</v>
      </c>
      <c r="AF16" s="191">
        <f t="shared" si="5"/>
        <v>19</v>
      </c>
      <c r="AG16" s="674"/>
      <c r="AH16" s="787" t="s">
        <v>258</v>
      </c>
      <c r="AI16" s="91" t="s">
        <v>209</v>
      </c>
      <c r="AJ16" s="4">
        <f t="shared" si="6"/>
        <v>206</v>
      </c>
      <c r="AK16" s="190">
        <v>129.44999999999999</v>
      </c>
      <c r="AL16" s="190">
        <v>2424.2399999999998</v>
      </c>
      <c r="AM16" s="191">
        <v>7272.73</v>
      </c>
    </row>
    <row r="17" spans="1:39" ht="14.1" customHeight="1">
      <c r="A17" s="798"/>
      <c r="B17" s="92" t="s">
        <v>210</v>
      </c>
      <c r="C17" s="468">
        <v>24</v>
      </c>
      <c r="D17" s="573">
        <v>140</v>
      </c>
      <c r="E17" s="458">
        <v>13</v>
      </c>
      <c r="F17" s="475">
        <v>4</v>
      </c>
      <c r="G17" s="453">
        <v>9</v>
      </c>
      <c r="H17" s="453">
        <v>10</v>
      </c>
      <c r="I17" s="453">
        <v>10</v>
      </c>
      <c r="J17" s="453">
        <v>8</v>
      </c>
      <c r="K17" s="453">
        <v>8</v>
      </c>
      <c r="L17" s="453">
        <v>4</v>
      </c>
      <c r="M17" s="453">
        <v>5</v>
      </c>
      <c r="N17" s="453">
        <v>5</v>
      </c>
      <c r="O17" s="471">
        <v>5</v>
      </c>
      <c r="P17" s="475">
        <v>13</v>
      </c>
      <c r="Q17" s="453">
        <v>23</v>
      </c>
      <c r="R17" s="453">
        <v>25</v>
      </c>
      <c r="S17" s="453">
        <v>23</v>
      </c>
      <c r="T17" s="453">
        <v>15</v>
      </c>
      <c r="U17" s="453">
        <v>19</v>
      </c>
      <c r="V17" s="471">
        <v>15</v>
      </c>
      <c r="W17" s="481">
        <v>0.05</v>
      </c>
      <c r="X17" s="458">
        <v>32</v>
      </c>
      <c r="Y17" s="471">
        <v>44</v>
      </c>
      <c r="Z17" s="186" t="s">
        <v>221</v>
      </c>
      <c r="AA17" s="186">
        <f t="shared" si="0"/>
        <v>62.5</v>
      </c>
      <c r="AB17" s="708">
        <f t="shared" si="1"/>
        <v>10.5</v>
      </c>
      <c r="AC17" s="192">
        <f t="shared" si="2"/>
        <v>7.3849999999999998</v>
      </c>
      <c r="AD17" s="192">
        <f t="shared" si="3"/>
        <v>27.384999999999998</v>
      </c>
      <c r="AE17" s="192">
        <f t="shared" si="4"/>
        <v>9</v>
      </c>
      <c r="AF17" s="193">
        <f t="shared" si="5"/>
        <v>19</v>
      </c>
      <c r="AG17" s="674"/>
      <c r="AH17" s="798"/>
      <c r="AI17" s="92" t="s">
        <v>210</v>
      </c>
      <c r="AJ17" s="2">
        <f t="shared" si="6"/>
        <v>200</v>
      </c>
      <c r="AK17" s="192">
        <v>141.66999999999999</v>
      </c>
      <c r="AL17" s="192">
        <v>2575.7600000000002</v>
      </c>
      <c r="AM17" s="193">
        <v>7727.27</v>
      </c>
    </row>
    <row r="18" spans="1:39" ht="14.1" customHeight="1">
      <c r="A18" s="798"/>
      <c r="B18" s="92" t="s">
        <v>211</v>
      </c>
      <c r="C18" s="468">
        <v>26</v>
      </c>
      <c r="D18" s="573">
        <v>140</v>
      </c>
      <c r="E18" s="458">
        <v>13</v>
      </c>
      <c r="F18" s="475">
        <v>4</v>
      </c>
      <c r="G18" s="453">
        <v>10</v>
      </c>
      <c r="H18" s="453">
        <v>10</v>
      </c>
      <c r="I18" s="453">
        <v>10</v>
      </c>
      <c r="J18" s="453">
        <v>9</v>
      </c>
      <c r="K18" s="453">
        <v>9</v>
      </c>
      <c r="L18" s="453">
        <v>4</v>
      </c>
      <c r="M18" s="453">
        <v>6</v>
      </c>
      <c r="N18" s="453">
        <v>6</v>
      </c>
      <c r="O18" s="471">
        <v>5</v>
      </c>
      <c r="P18" s="475">
        <v>13</v>
      </c>
      <c r="Q18" s="453">
        <v>25</v>
      </c>
      <c r="R18" s="453">
        <v>25</v>
      </c>
      <c r="S18" s="453">
        <v>25</v>
      </c>
      <c r="T18" s="453">
        <v>15</v>
      </c>
      <c r="U18" s="453">
        <v>21</v>
      </c>
      <c r="V18" s="471">
        <v>15</v>
      </c>
      <c r="W18" s="476">
        <v>0</v>
      </c>
      <c r="X18" s="458">
        <v>31</v>
      </c>
      <c r="Y18" s="471">
        <v>45</v>
      </c>
      <c r="Z18" s="186" t="s">
        <v>222</v>
      </c>
      <c r="AA18" s="186">
        <f t="shared" si="0"/>
        <v>64.516129032258078</v>
      </c>
      <c r="AB18" s="708">
        <f t="shared" si="1"/>
        <v>10.903225806451616</v>
      </c>
      <c r="AC18" s="192">
        <f t="shared" si="2"/>
        <v>7.67741935483871</v>
      </c>
      <c r="AD18" s="192">
        <f t="shared" si="3"/>
        <v>27.677419354838712</v>
      </c>
      <c r="AE18" s="192">
        <f t="shared" si="4"/>
        <v>9</v>
      </c>
      <c r="AF18" s="193">
        <f t="shared" si="5"/>
        <v>19</v>
      </c>
      <c r="AG18" s="674"/>
      <c r="AH18" s="798"/>
      <c r="AI18" s="92" t="s">
        <v>211</v>
      </c>
      <c r="AJ18" s="2">
        <f t="shared" si="6"/>
        <v>210</v>
      </c>
      <c r="AK18" s="192">
        <v>142.86000000000001</v>
      </c>
      <c r="AL18" s="192">
        <v>2727.27</v>
      </c>
      <c r="AM18" s="193">
        <v>8181.82</v>
      </c>
    </row>
    <row r="19" spans="1:39" ht="14.1" customHeight="1" thickBot="1">
      <c r="A19" s="799"/>
      <c r="B19" s="93" t="s">
        <v>212</v>
      </c>
      <c r="C19" s="469">
        <v>28</v>
      </c>
      <c r="D19" s="574">
        <v>140</v>
      </c>
      <c r="E19" s="459">
        <v>13</v>
      </c>
      <c r="F19" s="478">
        <v>4</v>
      </c>
      <c r="G19" s="454">
        <v>11</v>
      </c>
      <c r="H19" s="454">
        <v>11</v>
      </c>
      <c r="I19" s="454">
        <v>11</v>
      </c>
      <c r="J19" s="454">
        <v>9</v>
      </c>
      <c r="K19" s="454">
        <v>9</v>
      </c>
      <c r="L19" s="454">
        <v>4</v>
      </c>
      <c r="M19" s="454">
        <v>6</v>
      </c>
      <c r="N19" s="454">
        <v>6</v>
      </c>
      <c r="O19" s="472">
        <v>5</v>
      </c>
      <c r="P19" s="478">
        <v>13</v>
      </c>
      <c r="Q19" s="454">
        <v>27</v>
      </c>
      <c r="R19" s="454">
        <v>27</v>
      </c>
      <c r="S19" s="454">
        <v>25</v>
      </c>
      <c r="T19" s="454">
        <v>15</v>
      </c>
      <c r="U19" s="454">
        <v>21</v>
      </c>
      <c r="V19" s="472">
        <v>15</v>
      </c>
      <c r="W19" s="479">
        <v>-0.15</v>
      </c>
      <c r="X19" s="459">
        <v>30</v>
      </c>
      <c r="Y19" s="472">
        <v>46</v>
      </c>
      <c r="Z19" s="187" t="s">
        <v>223</v>
      </c>
      <c r="AA19" s="187">
        <f t="shared" si="0"/>
        <v>66.666666666666671</v>
      </c>
      <c r="AB19" s="709">
        <f t="shared" si="1"/>
        <v>11.333333333333334</v>
      </c>
      <c r="AC19" s="194">
        <f t="shared" si="2"/>
        <v>7.9700000000000006</v>
      </c>
      <c r="AD19" s="194">
        <f t="shared" si="3"/>
        <v>27.97</v>
      </c>
      <c r="AE19" s="194">
        <f t="shared" si="4"/>
        <v>9</v>
      </c>
      <c r="AF19" s="195">
        <f t="shared" si="5"/>
        <v>19</v>
      </c>
      <c r="AG19" s="674"/>
      <c r="AH19" s="799"/>
      <c r="AI19" s="93" t="s">
        <v>212</v>
      </c>
      <c r="AJ19" s="6">
        <f t="shared" si="6"/>
        <v>216</v>
      </c>
      <c r="AK19" s="194">
        <v>146.6</v>
      </c>
      <c r="AL19" s="194">
        <v>2878.79</v>
      </c>
      <c r="AM19" s="195">
        <v>8636.36</v>
      </c>
    </row>
    <row r="20" spans="1:39" ht="14.1" customHeight="1">
      <c r="A20" s="787" t="s">
        <v>40</v>
      </c>
      <c r="B20" s="91" t="s">
        <v>213</v>
      </c>
      <c r="C20" s="467">
        <v>32</v>
      </c>
      <c r="D20" s="572">
        <v>200</v>
      </c>
      <c r="E20" s="457">
        <v>15</v>
      </c>
      <c r="F20" s="473">
        <v>4</v>
      </c>
      <c r="G20" s="452">
        <v>12</v>
      </c>
      <c r="H20" s="452">
        <v>12</v>
      </c>
      <c r="I20" s="452">
        <v>12</v>
      </c>
      <c r="J20" s="452">
        <v>10</v>
      </c>
      <c r="K20" s="452">
        <v>10</v>
      </c>
      <c r="L20" s="452">
        <v>5</v>
      </c>
      <c r="M20" s="452">
        <v>7</v>
      </c>
      <c r="N20" s="452">
        <v>7</v>
      </c>
      <c r="O20" s="470">
        <v>6</v>
      </c>
      <c r="P20" s="473">
        <v>13</v>
      </c>
      <c r="Q20" s="452">
        <v>29</v>
      </c>
      <c r="R20" s="452">
        <v>29</v>
      </c>
      <c r="S20" s="452">
        <v>27</v>
      </c>
      <c r="T20" s="452">
        <v>17</v>
      </c>
      <c r="U20" s="452">
        <v>23</v>
      </c>
      <c r="V20" s="470">
        <v>17</v>
      </c>
      <c r="W20" s="477">
        <v>-0.05</v>
      </c>
      <c r="X20" s="457">
        <v>38</v>
      </c>
      <c r="Y20" s="470">
        <v>38</v>
      </c>
      <c r="Z20" s="185" t="s">
        <v>224</v>
      </c>
      <c r="AA20" s="185">
        <f t="shared" si="0"/>
        <v>52.631578947368418</v>
      </c>
      <c r="AB20" s="707">
        <f t="shared" si="1"/>
        <v>6.5263157894736832</v>
      </c>
      <c r="AC20" s="190">
        <f t="shared" si="2"/>
        <v>3.884736842105263</v>
      </c>
      <c r="AD20" s="190">
        <f t="shared" si="3"/>
        <v>23.884736842105262</v>
      </c>
      <c r="AE20" s="190">
        <f t="shared" si="4"/>
        <v>8</v>
      </c>
      <c r="AF20" s="191">
        <f t="shared" si="5"/>
        <v>18</v>
      </c>
      <c r="AG20" s="674"/>
      <c r="AH20" s="787" t="s">
        <v>40</v>
      </c>
      <c r="AI20" s="91" t="s">
        <v>213</v>
      </c>
      <c r="AJ20" s="4">
        <f t="shared" si="6"/>
        <v>234</v>
      </c>
      <c r="AK20" s="190">
        <v>185.19</v>
      </c>
      <c r="AL20" s="190">
        <v>3939.39</v>
      </c>
      <c r="AM20" s="191">
        <v>11818.18</v>
      </c>
    </row>
    <row r="21" spans="1:39" ht="14.1" customHeight="1">
      <c r="A21" s="788"/>
      <c r="B21" s="92" t="s">
        <v>214</v>
      </c>
      <c r="C21" s="468">
        <v>35</v>
      </c>
      <c r="D21" s="573">
        <v>200</v>
      </c>
      <c r="E21" s="458">
        <v>15</v>
      </c>
      <c r="F21" s="475">
        <v>5</v>
      </c>
      <c r="G21" s="453">
        <v>11</v>
      </c>
      <c r="H21" s="453">
        <v>11</v>
      </c>
      <c r="I21" s="453">
        <v>11</v>
      </c>
      <c r="J21" s="453">
        <v>10</v>
      </c>
      <c r="K21" s="453">
        <v>10</v>
      </c>
      <c r="L21" s="453">
        <v>5</v>
      </c>
      <c r="M21" s="453">
        <v>7</v>
      </c>
      <c r="N21" s="453">
        <v>7</v>
      </c>
      <c r="O21" s="471">
        <v>6</v>
      </c>
      <c r="P21" s="475">
        <v>15</v>
      </c>
      <c r="Q21" s="453">
        <v>27</v>
      </c>
      <c r="R21" s="453">
        <v>27</v>
      </c>
      <c r="S21" s="453">
        <v>27</v>
      </c>
      <c r="T21" s="453">
        <v>17</v>
      </c>
      <c r="U21" s="453">
        <v>23</v>
      </c>
      <c r="V21" s="471">
        <v>17</v>
      </c>
      <c r="W21" s="481">
        <v>0.05</v>
      </c>
      <c r="X21" s="458">
        <v>37</v>
      </c>
      <c r="Y21" s="471">
        <v>39</v>
      </c>
      <c r="Z21" s="189">
        <v>150</v>
      </c>
      <c r="AA21" s="186">
        <f t="shared" si="0"/>
        <v>54.054054054054056</v>
      </c>
      <c r="AB21" s="708">
        <f t="shared" si="1"/>
        <v>6.8108108108108105</v>
      </c>
      <c r="AC21" s="192">
        <f t="shared" si="2"/>
        <v>4.1181081081081086</v>
      </c>
      <c r="AD21" s="192">
        <f t="shared" si="3"/>
        <v>24.11810810810811</v>
      </c>
      <c r="AE21" s="192">
        <f t="shared" si="4"/>
        <v>8</v>
      </c>
      <c r="AF21" s="193">
        <f t="shared" si="5"/>
        <v>18</v>
      </c>
      <c r="AG21" s="674"/>
      <c r="AH21" s="788"/>
      <c r="AI21" s="92" t="s">
        <v>214</v>
      </c>
      <c r="AJ21" s="2">
        <f t="shared" si="6"/>
        <v>230</v>
      </c>
      <c r="AK21" s="192">
        <v>217.39</v>
      </c>
      <c r="AL21" s="192">
        <v>4545.45</v>
      </c>
      <c r="AM21" s="193">
        <v>13636.36</v>
      </c>
    </row>
    <row r="22" spans="1:39" ht="14.1" customHeight="1">
      <c r="A22" s="788"/>
      <c r="B22" s="92" t="s">
        <v>215</v>
      </c>
      <c r="C22" s="468">
        <v>38</v>
      </c>
      <c r="D22" s="573">
        <v>200</v>
      </c>
      <c r="E22" s="458">
        <v>15</v>
      </c>
      <c r="F22" s="475">
        <v>5</v>
      </c>
      <c r="G22" s="453">
        <v>11</v>
      </c>
      <c r="H22" s="453">
        <v>12</v>
      </c>
      <c r="I22" s="453">
        <v>12</v>
      </c>
      <c r="J22" s="453">
        <v>11</v>
      </c>
      <c r="K22" s="453">
        <v>11</v>
      </c>
      <c r="L22" s="453">
        <v>5</v>
      </c>
      <c r="M22" s="453">
        <v>8</v>
      </c>
      <c r="N22" s="453">
        <v>8</v>
      </c>
      <c r="O22" s="471">
        <v>6</v>
      </c>
      <c r="P22" s="475">
        <v>15</v>
      </c>
      <c r="Q22" s="453">
        <v>27</v>
      </c>
      <c r="R22" s="453">
        <v>29</v>
      </c>
      <c r="S22" s="453">
        <v>29</v>
      </c>
      <c r="T22" s="453">
        <v>17</v>
      </c>
      <c r="U22" s="453">
        <v>25</v>
      </c>
      <c r="V22" s="471">
        <v>17</v>
      </c>
      <c r="W22" s="477">
        <v>-0.05</v>
      </c>
      <c r="X22" s="458">
        <v>36</v>
      </c>
      <c r="Y22" s="471">
        <v>40</v>
      </c>
      <c r="Z22" s="189">
        <v>170</v>
      </c>
      <c r="AA22" s="186">
        <f t="shared" si="0"/>
        <v>55.555555555555564</v>
      </c>
      <c r="AB22" s="708">
        <f t="shared" si="1"/>
        <v>7.1111111111111125</v>
      </c>
      <c r="AC22" s="192">
        <f t="shared" si="2"/>
        <v>4.3233333333333341</v>
      </c>
      <c r="AD22" s="192">
        <f t="shared" si="3"/>
        <v>24.323333333333334</v>
      </c>
      <c r="AE22" s="192">
        <f t="shared" si="4"/>
        <v>8</v>
      </c>
      <c r="AF22" s="193">
        <f t="shared" si="5"/>
        <v>18</v>
      </c>
      <c r="AG22" s="674"/>
      <c r="AH22" s="788"/>
      <c r="AI22" s="92" t="s">
        <v>215</v>
      </c>
      <c r="AJ22" s="2">
        <f t="shared" si="6"/>
        <v>242</v>
      </c>
      <c r="AK22" s="192">
        <v>234.16</v>
      </c>
      <c r="AL22" s="192">
        <v>5151.5200000000004</v>
      </c>
      <c r="AM22" s="193">
        <v>15454.55</v>
      </c>
    </row>
    <row r="23" spans="1:39" ht="14.1" customHeight="1" thickBot="1">
      <c r="A23" s="789"/>
      <c r="B23" s="93" t="s">
        <v>216</v>
      </c>
      <c r="C23" s="469">
        <v>41</v>
      </c>
      <c r="D23" s="574">
        <v>200</v>
      </c>
      <c r="E23" s="459">
        <v>15</v>
      </c>
      <c r="F23" s="478">
        <v>5</v>
      </c>
      <c r="G23" s="454">
        <v>12</v>
      </c>
      <c r="H23" s="454">
        <v>12</v>
      </c>
      <c r="I23" s="454">
        <v>12</v>
      </c>
      <c r="J23" s="454">
        <v>11</v>
      </c>
      <c r="K23" s="454">
        <v>11</v>
      </c>
      <c r="L23" s="454">
        <v>6</v>
      </c>
      <c r="M23" s="454">
        <v>8</v>
      </c>
      <c r="N23" s="454">
        <v>8</v>
      </c>
      <c r="O23" s="472">
        <v>7</v>
      </c>
      <c r="P23" s="478">
        <v>15</v>
      </c>
      <c r="Q23" s="454">
        <v>29</v>
      </c>
      <c r="R23" s="454">
        <v>29</v>
      </c>
      <c r="S23" s="454">
        <v>29</v>
      </c>
      <c r="T23" s="454">
        <v>19</v>
      </c>
      <c r="U23" s="454">
        <v>25</v>
      </c>
      <c r="V23" s="472">
        <v>19</v>
      </c>
      <c r="W23" s="479">
        <v>-0.15</v>
      </c>
      <c r="X23" s="459">
        <v>35</v>
      </c>
      <c r="Y23" s="472">
        <v>41</v>
      </c>
      <c r="Z23" s="188">
        <v>190</v>
      </c>
      <c r="AA23" s="187">
        <f t="shared" si="0"/>
        <v>57.142857142857146</v>
      </c>
      <c r="AB23" s="709">
        <f t="shared" si="1"/>
        <v>7.4285714285714288</v>
      </c>
      <c r="AC23" s="194">
        <f t="shared" si="2"/>
        <v>4.5414285714285709</v>
      </c>
      <c r="AD23" s="194">
        <f t="shared" si="3"/>
        <v>24.541428571428572</v>
      </c>
      <c r="AE23" s="194">
        <f t="shared" si="4"/>
        <v>8</v>
      </c>
      <c r="AF23" s="195">
        <f t="shared" si="5"/>
        <v>18</v>
      </c>
      <c r="AG23" s="674"/>
      <c r="AH23" s="789"/>
      <c r="AI23" s="93" t="s">
        <v>216</v>
      </c>
      <c r="AJ23" s="6">
        <f t="shared" si="6"/>
        <v>248</v>
      </c>
      <c r="AK23" s="194">
        <v>255.38</v>
      </c>
      <c r="AL23" s="194">
        <v>5757.58</v>
      </c>
      <c r="AM23" s="195">
        <v>17272.73</v>
      </c>
    </row>
  </sheetData>
  <mergeCells count="28">
    <mergeCell ref="AL2:AL3"/>
    <mergeCell ref="AM2:AM3"/>
    <mergeCell ref="AH16:AH19"/>
    <mergeCell ref="AJ2:AJ3"/>
    <mergeCell ref="AI2:AI3"/>
    <mergeCell ref="AH4:AH7"/>
    <mergeCell ref="AH8:AH11"/>
    <mergeCell ref="AH12:AH15"/>
    <mergeCell ref="AK2:AK3"/>
    <mergeCell ref="AA2:AA3"/>
    <mergeCell ref="A20:A23"/>
    <mergeCell ref="A4:A7"/>
    <mergeCell ref="A8:A11"/>
    <mergeCell ref="A12:A15"/>
    <mergeCell ref="A16:A19"/>
    <mergeCell ref="X2:X3"/>
    <mergeCell ref="Z2:Z3"/>
    <mergeCell ref="F2:O2"/>
    <mergeCell ref="B2:B3"/>
    <mergeCell ref="C2:C3"/>
    <mergeCell ref="E2:E3"/>
    <mergeCell ref="W2:W3"/>
    <mergeCell ref="P2:V2"/>
    <mergeCell ref="AB1:AF1"/>
    <mergeCell ref="AB2:AB3"/>
    <mergeCell ref="AC2:AD2"/>
    <mergeCell ref="AE2:AF2"/>
    <mergeCell ref="AH20:AH23"/>
  </mergeCells>
  <phoneticPr fontId="0" type="noConversion"/>
  <pageMargins left="0.75" right="0.75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theme="1" tint="0.499984740745262"/>
  </sheetPr>
  <dimension ref="A1:G9"/>
  <sheetViews>
    <sheetView workbookViewId="0">
      <selection activeCell="C25" sqref="C25"/>
    </sheetView>
  </sheetViews>
  <sheetFormatPr defaultRowHeight="12.75"/>
  <cols>
    <col min="1" max="1" width="17.5703125" customWidth="1"/>
    <col min="2" max="2" width="7.28515625" customWidth="1"/>
    <col min="3" max="3" width="44.85546875" customWidth="1"/>
    <col min="5" max="5" width="7.42578125" customWidth="1"/>
    <col min="7" max="7" width="9.28515625" customWidth="1"/>
  </cols>
  <sheetData>
    <row r="1" spans="1:7" ht="13.5" thickBot="1">
      <c r="A1" s="16" t="s">
        <v>290</v>
      </c>
      <c r="B1" s="17" t="s">
        <v>93</v>
      </c>
      <c r="C1" s="18" t="s">
        <v>92</v>
      </c>
      <c r="E1" s="821" t="s">
        <v>128</v>
      </c>
      <c r="F1" s="822"/>
      <c r="G1" s="15" t="s">
        <v>400</v>
      </c>
    </row>
    <row r="2" spans="1:7">
      <c r="A2" s="162" t="s">
        <v>95</v>
      </c>
      <c r="B2" s="3">
        <v>1</v>
      </c>
      <c r="C2" s="135" t="s">
        <v>367</v>
      </c>
      <c r="E2" s="823" t="s">
        <v>399</v>
      </c>
      <c r="F2" s="47" t="s">
        <v>398</v>
      </c>
      <c r="G2" s="65" t="s">
        <v>401</v>
      </c>
    </row>
    <row r="3" spans="1:7">
      <c r="A3" s="156" t="s">
        <v>96</v>
      </c>
      <c r="B3" s="1" t="s">
        <v>90</v>
      </c>
      <c r="C3" s="32" t="s">
        <v>293</v>
      </c>
      <c r="E3" s="824"/>
      <c r="F3" s="1" t="s">
        <v>257</v>
      </c>
      <c r="G3" s="66" t="s">
        <v>402</v>
      </c>
    </row>
    <row r="4" spans="1:7">
      <c r="A4" s="156" t="s">
        <v>97</v>
      </c>
      <c r="B4" s="1" t="s">
        <v>91</v>
      </c>
      <c r="C4" s="32" t="s">
        <v>492</v>
      </c>
      <c r="E4" s="824"/>
      <c r="F4" s="1" t="s">
        <v>143</v>
      </c>
      <c r="G4" s="66" t="s">
        <v>403</v>
      </c>
    </row>
    <row r="5" spans="1:7" ht="13.5" thickBot="1">
      <c r="A5" s="156" t="s">
        <v>98</v>
      </c>
      <c r="B5" s="1">
        <v>1</v>
      </c>
      <c r="C5" s="66" t="s">
        <v>367</v>
      </c>
      <c r="E5" s="825"/>
      <c r="F5" s="5" t="s">
        <v>258</v>
      </c>
      <c r="G5" s="67" t="s">
        <v>404</v>
      </c>
    </row>
    <row r="6" spans="1:7">
      <c r="A6" s="156" t="s">
        <v>99</v>
      </c>
      <c r="B6" s="1">
        <v>1</v>
      </c>
      <c r="C6" s="66" t="s">
        <v>367</v>
      </c>
    </row>
    <row r="7" spans="1:7">
      <c r="A7" s="156" t="s">
        <v>100</v>
      </c>
      <c r="B7" s="33" t="s">
        <v>94</v>
      </c>
      <c r="C7" s="32" t="s">
        <v>294</v>
      </c>
    </row>
    <row r="8" spans="1:7">
      <c r="A8" s="156" t="s">
        <v>291</v>
      </c>
      <c r="B8" s="1" t="s">
        <v>91</v>
      </c>
      <c r="C8" s="32" t="s">
        <v>295</v>
      </c>
    </row>
    <row r="9" spans="1:7" ht="13.5" thickBot="1">
      <c r="A9" s="157" t="s">
        <v>101</v>
      </c>
      <c r="B9" s="5">
        <v>1</v>
      </c>
      <c r="C9" s="7" t="s">
        <v>296</v>
      </c>
    </row>
  </sheetData>
  <mergeCells count="2">
    <mergeCell ref="E1:F1"/>
    <mergeCell ref="E2:E5"/>
  </mergeCells>
  <phoneticPr fontId="0" type="noConversion"/>
  <pageMargins left="0.75" right="0.75" top="1" bottom="1" header="0.5" footer="0.5"/>
  <pageSetup paperSize="9" orientation="portrait" horizontalDpi="300" verticalDpi="300" copies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theme="1" tint="0.499984740745262"/>
  </sheetPr>
  <dimension ref="A1:H10"/>
  <sheetViews>
    <sheetView topLeftCell="A19" workbookViewId="0">
      <selection activeCell="G43" sqref="G43"/>
    </sheetView>
  </sheetViews>
  <sheetFormatPr defaultRowHeight="12.75"/>
  <cols>
    <col min="1" max="1" width="10.7109375" bestFit="1" customWidth="1"/>
    <col min="2" max="2" width="21.28515625" bestFit="1" customWidth="1"/>
    <col min="3" max="3" width="34.140625" customWidth="1"/>
  </cols>
  <sheetData>
    <row r="1" spans="1:8" ht="13.5" thickBot="1">
      <c r="A1" s="19" t="s">
        <v>165</v>
      </c>
      <c r="B1" s="14" t="s">
        <v>451</v>
      </c>
      <c r="C1" s="15" t="s">
        <v>187</v>
      </c>
    </row>
    <row r="2" spans="1:8">
      <c r="A2" s="158" t="s">
        <v>166</v>
      </c>
      <c r="B2" s="47" t="s">
        <v>452</v>
      </c>
      <c r="C2" s="65" t="s">
        <v>171</v>
      </c>
    </row>
    <row r="3" spans="1:8">
      <c r="A3" s="232" t="s">
        <v>466</v>
      </c>
      <c r="B3" s="1" t="s">
        <v>453</v>
      </c>
      <c r="C3" s="66" t="s">
        <v>170</v>
      </c>
    </row>
    <row r="4" spans="1:8">
      <c r="A4" s="159" t="s">
        <v>167</v>
      </c>
      <c r="B4" s="1" t="s">
        <v>454</v>
      </c>
      <c r="C4" s="66" t="s">
        <v>172</v>
      </c>
    </row>
    <row r="5" spans="1:8">
      <c r="A5" s="160" t="s">
        <v>168</v>
      </c>
      <c r="B5" s="1" t="s">
        <v>468</v>
      </c>
      <c r="C5" s="66" t="s">
        <v>173</v>
      </c>
    </row>
    <row r="6" spans="1:8" ht="13.5" thickBot="1">
      <c r="A6" s="161" t="s">
        <v>169</v>
      </c>
      <c r="B6" s="5" t="s">
        <v>469</v>
      </c>
      <c r="C6" s="67" t="s">
        <v>174</v>
      </c>
    </row>
    <row r="7" spans="1:8" ht="13.5" thickBot="1">
      <c r="A7" s="68"/>
      <c r="B7" s="61" t="s">
        <v>455</v>
      </c>
      <c r="C7" s="63" t="s">
        <v>289</v>
      </c>
    </row>
    <row r="8" spans="1:8" ht="13.5" thickBot="1">
      <c r="A8" s="69"/>
      <c r="B8" s="62" t="s">
        <v>456</v>
      </c>
      <c r="C8" s="64" t="s">
        <v>288</v>
      </c>
    </row>
    <row r="10" spans="1:8">
      <c r="A10" s="826" t="s">
        <v>467</v>
      </c>
      <c r="B10" s="826"/>
      <c r="C10" s="826"/>
      <c r="D10" s="826"/>
      <c r="E10" s="826"/>
      <c r="F10" s="826"/>
      <c r="G10" s="826"/>
      <c r="H10" s="826"/>
    </row>
  </sheetData>
  <mergeCells count="1">
    <mergeCell ref="A10:H10"/>
  </mergeCells>
  <phoneticPr fontId="0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theme="1" tint="0.499984740745262"/>
  </sheetPr>
  <dimension ref="A1:K17"/>
  <sheetViews>
    <sheetView workbookViewId="0">
      <selection activeCell="B9" sqref="B9"/>
    </sheetView>
  </sheetViews>
  <sheetFormatPr defaultRowHeight="12.75"/>
  <cols>
    <col min="1" max="1" width="21.140625" customWidth="1"/>
    <col min="2" max="2" width="7" bestFit="1" customWidth="1"/>
    <col min="3" max="3" width="4.28515625" bestFit="1" customWidth="1"/>
    <col min="4" max="4" width="5.85546875" bestFit="1" customWidth="1"/>
    <col min="5" max="5" width="45" customWidth="1"/>
    <col min="7" max="7" width="12.140625" customWidth="1"/>
    <col min="8" max="10" width="7.7109375" customWidth="1"/>
  </cols>
  <sheetData>
    <row r="1" spans="1:11" ht="13.5" thickBot="1">
      <c r="A1" s="19" t="s">
        <v>231</v>
      </c>
      <c r="B1" s="14" t="s">
        <v>232</v>
      </c>
      <c r="C1" s="89" t="s">
        <v>93</v>
      </c>
      <c r="D1" s="14" t="s">
        <v>110</v>
      </c>
      <c r="E1" s="15" t="s">
        <v>92</v>
      </c>
      <c r="G1" s="12" t="s">
        <v>376</v>
      </c>
      <c r="H1" s="148" t="s">
        <v>373</v>
      </c>
      <c r="I1" s="149" t="s">
        <v>372</v>
      </c>
      <c r="J1" s="150" t="s">
        <v>371</v>
      </c>
    </row>
    <row r="2" spans="1:11">
      <c r="A2" s="155" t="s">
        <v>233</v>
      </c>
      <c r="B2" s="86">
        <v>1</v>
      </c>
      <c r="C2" s="47">
        <v>2</v>
      </c>
      <c r="D2" s="455">
        <v>0.7</v>
      </c>
      <c r="E2" s="85" t="s">
        <v>312</v>
      </c>
      <c r="G2" s="147" t="s">
        <v>257</v>
      </c>
      <c r="H2" s="482">
        <v>1.3</v>
      </c>
      <c r="I2" s="86">
        <v>1.1000000000000001</v>
      </c>
      <c r="J2" s="51" t="s">
        <v>367</v>
      </c>
    </row>
    <row r="3" spans="1:11">
      <c r="A3" s="156" t="s">
        <v>234</v>
      </c>
      <c r="B3" s="87">
        <v>1.3</v>
      </c>
      <c r="C3" s="1">
        <v>2</v>
      </c>
      <c r="D3" s="453">
        <v>0.7</v>
      </c>
      <c r="E3" s="32" t="s">
        <v>312</v>
      </c>
      <c r="G3" s="145" t="s">
        <v>143</v>
      </c>
      <c r="H3" s="483">
        <v>1.5</v>
      </c>
      <c r="I3" s="87">
        <v>1.3</v>
      </c>
      <c r="J3" s="484">
        <v>1.1000000000000001</v>
      </c>
    </row>
    <row r="4" spans="1:11">
      <c r="A4" s="156" t="s">
        <v>235</v>
      </c>
      <c r="B4" s="87">
        <v>0.6</v>
      </c>
      <c r="C4" s="1">
        <v>3</v>
      </c>
      <c r="D4" s="453">
        <v>1.3</v>
      </c>
      <c r="E4" s="32" t="s">
        <v>312</v>
      </c>
      <c r="G4" s="145" t="s">
        <v>258</v>
      </c>
      <c r="H4" s="483">
        <v>2</v>
      </c>
      <c r="I4" s="87">
        <v>1.5</v>
      </c>
      <c r="J4" s="484">
        <v>1.3</v>
      </c>
    </row>
    <row r="5" spans="1:11" ht="13.5" thickBot="1">
      <c r="A5" s="156" t="s">
        <v>236</v>
      </c>
      <c r="B5" s="87">
        <v>0.8</v>
      </c>
      <c r="C5" s="1">
        <v>3</v>
      </c>
      <c r="D5" s="453">
        <v>1.5</v>
      </c>
      <c r="E5" s="32" t="s">
        <v>313</v>
      </c>
      <c r="G5" s="146" t="s">
        <v>374</v>
      </c>
      <c r="H5" s="485">
        <v>2.75</v>
      </c>
      <c r="I5" s="88">
        <v>2</v>
      </c>
      <c r="J5" s="486">
        <v>1.5</v>
      </c>
    </row>
    <row r="6" spans="1:11">
      <c r="A6" s="156" t="s">
        <v>237</v>
      </c>
      <c r="B6" s="87">
        <v>0.2</v>
      </c>
      <c r="C6" s="1">
        <v>1</v>
      </c>
      <c r="D6" s="453">
        <v>0.7</v>
      </c>
      <c r="E6" s="32" t="s">
        <v>312</v>
      </c>
      <c r="G6" s="144"/>
      <c r="H6" s="144"/>
      <c r="I6" s="144"/>
      <c r="J6" s="144"/>
    </row>
    <row r="7" spans="1:11">
      <c r="A7" s="156" t="s">
        <v>238</v>
      </c>
      <c r="B7" s="87">
        <v>0.1</v>
      </c>
      <c r="C7" s="1">
        <v>1</v>
      </c>
      <c r="D7" s="453">
        <v>0.3</v>
      </c>
      <c r="E7" s="66" t="s">
        <v>367</v>
      </c>
      <c r="G7" s="827" t="s">
        <v>405</v>
      </c>
      <c r="H7" s="827"/>
      <c r="I7" s="827"/>
      <c r="J7" s="827"/>
      <c r="K7" s="168"/>
    </row>
    <row r="8" spans="1:11">
      <c r="A8" s="156" t="s">
        <v>240</v>
      </c>
      <c r="B8" s="87">
        <v>0.4</v>
      </c>
      <c r="C8" s="1">
        <v>2</v>
      </c>
      <c r="D8" s="453">
        <v>1</v>
      </c>
      <c r="E8" s="32" t="s">
        <v>313</v>
      </c>
    </row>
    <row r="9" spans="1:11">
      <c r="A9" s="156" t="s">
        <v>239</v>
      </c>
      <c r="B9" s="87">
        <v>0.1</v>
      </c>
      <c r="C9" s="1">
        <v>2</v>
      </c>
      <c r="D9" s="453">
        <v>1</v>
      </c>
      <c r="E9" s="32" t="s">
        <v>313</v>
      </c>
    </row>
    <row r="10" spans="1:11" ht="13.5" thickBot="1">
      <c r="A10" s="157" t="s">
        <v>241</v>
      </c>
      <c r="B10" s="88">
        <v>0.2</v>
      </c>
      <c r="C10" s="5">
        <v>1</v>
      </c>
      <c r="D10" s="454">
        <v>0.7</v>
      </c>
      <c r="E10" s="7" t="s">
        <v>312</v>
      </c>
    </row>
    <row r="12" spans="1:11" ht="13.5" thickBot="1"/>
    <row r="13" spans="1:11" ht="13.5" thickBot="1">
      <c r="A13" s="19" t="s">
        <v>242</v>
      </c>
      <c r="B13" s="14" t="s">
        <v>246</v>
      </c>
      <c r="C13" s="89" t="s">
        <v>93</v>
      </c>
      <c r="D13" s="14" t="s">
        <v>110</v>
      </c>
      <c r="E13" s="15" t="s">
        <v>92</v>
      </c>
    </row>
    <row r="14" spans="1:11">
      <c r="A14" s="155" t="s">
        <v>243</v>
      </c>
      <c r="B14" s="86">
        <v>1</v>
      </c>
      <c r="C14" s="47">
        <v>0</v>
      </c>
      <c r="D14" s="455">
        <v>2</v>
      </c>
      <c r="E14" s="85" t="s">
        <v>493</v>
      </c>
    </row>
    <row r="15" spans="1:11">
      <c r="A15" s="155" t="s">
        <v>465</v>
      </c>
      <c r="B15" s="86">
        <v>1.3</v>
      </c>
      <c r="C15" s="47">
        <v>0</v>
      </c>
      <c r="D15" s="455">
        <v>2</v>
      </c>
      <c r="E15" s="65" t="s">
        <v>367</v>
      </c>
    </row>
    <row r="16" spans="1:11">
      <c r="A16" s="156" t="s">
        <v>244</v>
      </c>
      <c r="B16" s="87">
        <v>0.3</v>
      </c>
      <c r="C16" s="1">
        <v>0</v>
      </c>
      <c r="D16" s="453">
        <v>2</v>
      </c>
      <c r="E16" s="32" t="s">
        <v>314</v>
      </c>
    </row>
    <row r="17" spans="1:5" ht="13.5" thickBot="1">
      <c r="A17" s="157" t="s">
        <v>245</v>
      </c>
      <c r="B17" s="88">
        <v>0.2</v>
      </c>
      <c r="C17" s="5">
        <v>0</v>
      </c>
      <c r="D17" s="454">
        <v>2</v>
      </c>
      <c r="E17" s="7" t="s">
        <v>315</v>
      </c>
    </row>
  </sheetData>
  <mergeCells count="1">
    <mergeCell ref="G7:J7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tabColor theme="1" tint="0.499984740745262"/>
  </sheetPr>
  <dimension ref="A1:J41"/>
  <sheetViews>
    <sheetView workbookViewId="0"/>
  </sheetViews>
  <sheetFormatPr defaultRowHeight="12.75"/>
  <cols>
    <col min="1" max="1" width="13.5703125" customWidth="1"/>
    <col min="2" max="2" width="13.85546875" bestFit="1" customWidth="1"/>
    <col min="3" max="3" width="14.28515625" bestFit="1" customWidth="1"/>
    <col min="4" max="4" width="23.7109375" customWidth="1"/>
    <col min="5" max="5" width="11.28515625" bestFit="1" customWidth="1"/>
    <col min="6" max="6" width="3.140625" customWidth="1"/>
    <col min="7" max="10" width="12.85546875" customWidth="1"/>
  </cols>
  <sheetData>
    <row r="1" spans="1:10" ht="13.5" thickBot="1">
      <c r="A1" s="12" t="s">
        <v>176</v>
      </c>
      <c r="B1" s="12" t="s">
        <v>177</v>
      </c>
      <c r="C1" s="12" t="s">
        <v>178</v>
      </c>
      <c r="D1" s="83" t="s">
        <v>184</v>
      </c>
      <c r="E1" s="12" t="s">
        <v>225</v>
      </c>
      <c r="G1" s="19" t="s">
        <v>474</v>
      </c>
      <c r="H1" s="14" t="s">
        <v>475</v>
      </c>
      <c r="I1" s="14" t="s">
        <v>476</v>
      </c>
      <c r="J1" s="15" t="s">
        <v>477</v>
      </c>
    </row>
    <row r="2" spans="1:10">
      <c r="A2" s="151" t="s">
        <v>341</v>
      </c>
      <c r="B2" s="492">
        <v>-0.05</v>
      </c>
      <c r="C2" s="487">
        <v>0</v>
      </c>
      <c r="D2" s="77" t="s">
        <v>182</v>
      </c>
      <c r="E2" s="73" t="s">
        <v>226</v>
      </c>
      <c r="G2" s="46" t="s">
        <v>367</v>
      </c>
      <c r="H2" s="47" t="s">
        <v>274</v>
      </c>
      <c r="I2" s="47" t="s">
        <v>408</v>
      </c>
      <c r="J2" s="65" t="s">
        <v>410</v>
      </c>
    </row>
    <row r="3" spans="1:10">
      <c r="A3" s="152" t="s">
        <v>340</v>
      </c>
      <c r="B3" s="493">
        <v>-0.05</v>
      </c>
      <c r="C3" s="488">
        <v>0</v>
      </c>
      <c r="D3" s="78" t="s">
        <v>183</v>
      </c>
      <c r="E3" s="74" t="s">
        <v>229</v>
      </c>
      <c r="G3" s="39" t="s">
        <v>367</v>
      </c>
      <c r="H3" s="1" t="s">
        <v>367</v>
      </c>
      <c r="I3" s="1" t="s">
        <v>409</v>
      </c>
      <c r="J3" s="66" t="s">
        <v>411</v>
      </c>
    </row>
    <row r="4" spans="1:10">
      <c r="A4" s="152" t="s">
        <v>339</v>
      </c>
      <c r="B4" s="493">
        <v>-0.1</v>
      </c>
      <c r="C4" s="488">
        <v>0</v>
      </c>
      <c r="D4" s="78" t="s">
        <v>181</v>
      </c>
      <c r="E4" s="74" t="s">
        <v>273</v>
      </c>
      <c r="G4" s="39" t="s">
        <v>367</v>
      </c>
      <c r="H4" s="1" t="s">
        <v>367</v>
      </c>
      <c r="I4" s="1" t="s">
        <v>346</v>
      </c>
      <c r="J4" s="66" t="s">
        <v>347</v>
      </c>
    </row>
    <row r="5" spans="1:10" ht="13.5" thickBot="1">
      <c r="A5" s="153" t="s">
        <v>316</v>
      </c>
      <c r="B5" s="494">
        <v>-0.05</v>
      </c>
      <c r="C5" s="489">
        <v>0</v>
      </c>
      <c r="D5" s="79" t="s">
        <v>180</v>
      </c>
      <c r="E5" s="75" t="s">
        <v>227</v>
      </c>
      <c r="G5" s="39" t="s">
        <v>275</v>
      </c>
      <c r="H5" s="1" t="s">
        <v>367</v>
      </c>
      <c r="I5" s="1" t="s">
        <v>281</v>
      </c>
      <c r="J5" s="66" t="s">
        <v>282</v>
      </c>
    </row>
    <row r="6" spans="1:10">
      <c r="A6" s="151" t="s">
        <v>317</v>
      </c>
      <c r="B6" s="495">
        <v>0</v>
      </c>
      <c r="C6" s="490">
        <v>0.05</v>
      </c>
      <c r="D6" s="233" t="s">
        <v>482</v>
      </c>
      <c r="E6" s="172" t="s">
        <v>367</v>
      </c>
      <c r="G6" s="39" t="s">
        <v>276</v>
      </c>
      <c r="H6" s="1" t="s">
        <v>367</v>
      </c>
      <c r="I6" s="1" t="s">
        <v>367</v>
      </c>
      <c r="J6" s="66" t="s">
        <v>280</v>
      </c>
    </row>
    <row r="7" spans="1:10">
      <c r="A7" s="152" t="s">
        <v>318</v>
      </c>
      <c r="B7" s="496">
        <v>0</v>
      </c>
      <c r="C7" s="488">
        <v>0</v>
      </c>
      <c r="D7" s="234" t="s">
        <v>482</v>
      </c>
      <c r="E7" s="90" t="s">
        <v>367</v>
      </c>
      <c r="G7" s="39" t="s">
        <v>367</v>
      </c>
      <c r="H7" s="1" t="s">
        <v>367</v>
      </c>
      <c r="I7" s="1" t="s">
        <v>367</v>
      </c>
      <c r="J7" s="66" t="s">
        <v>367</v>
      </c>
    </row>
    <row r="8" spans="1:10">
      <c r="A8" s="152" t="s">
        <v>337</v>
      </c>
      <c r="B8" s="496">
        <v>0</v>
      </c>
      <c r="C8" s="488">
        <v>0</v>
      </c>
      <c r="D8" s="234" t="s">
        <v>482</v>
      </c>
      <c r="E8" s="90" t="s">
        <v>367</v>
      </c>
      <c r="G8" s="39" t="s">
        <v>367</v>
      </c>
      <c r="H8" s="1" t="s">
        <v>367</v>
      </c>
      <c r="I8" s="1" t="s">
        <v>367</v>
      </c>
      <c r="J8" s="66" t="s">
        <v>367</v>
      </c>
    </row>
    <row r="9" spans="1:10">
      <c r="A9" s="152" t="s">
        <v>319</v>
      </c>
      <c r="B9" s="496">
        <v>0</v>
      </c>
      <c r="C9" s="488">
        <v>0</v>
      </c>
      <c r="D9" s="234" t="s">
        <v>482</v>
      </c>
      <c r="E9" s="90" t="s">
        <v>367</v>
      </c>
      <c r="G9" s="39" t="s">
        <v>367</v>
      </c>
      <c r="H9" s="1" t="s">
        <v>367</v>
      </c>
      <c r="I9" s="1" t="s">
        <v>367</v>
      </c>
      <c r="J9" s="66" t="s">
        <v>367</v>
      </c>
    </row>
    <row r="10" spans="1:10">
      <c r="A10" s="152" t="s">
        <v>338</v>
      </c>
      <c r="B10" s="496">
        <v>0</v>
      </c>
      <c r="C10" s="488">
        <v>0</v>
      </c>
      <c r="D10" s="234" t="s">
        <v>482</v>
      </c>
      <c r="E10" s="90" t="s">
        <v>367</v>
      </c>
      <c r="G10" s="39" t="s">
        <v>367</v>
      </c>
      <c r="H10" s="1" t="s">
        <v>367</v>
      </c>
      <c r="I10" s="1" t="s">
        <v>367</v>
      </c>
      <c r="J10" s="66" t="s">
        <v>367</v>
      </c>
    </row>
    <row r="11" spans="1:10" ht="13.5" thickBot="1">
      <c r="A11" s="153" t="s">
        <v>320</v>
      </c>
      <c r="B11" s="497">
        <v>0</v>
      </c>
      <c r="C11" s="489">
        <v>0</v>
      </c>
      <c r="D11" s="235" t="s">
        <v>482</v>
      </c>
      <c r="E11" s="173" t="s">
        <v>367</v>
      </c>
      <c r="G11" s="39" t="s">
        <v>367</v>
      </c>
      <c r="H11" s="1" t="s">
        <v>367</v>
      </c>
      <c r="I11" s="1" t="s">
        <v>367</v>
      </c>
      <c r="J11" s="66" t="s">
        <v>367</v>
      </c>
    </row>
    <row r="12" spans="1:10">
      <c r="A12" s="154" t="s">
        <v>321</v>
      </c>
      <c r="B12" s="498">
        <v>0</v>
      </c>
      <c r="C12" s="491">
        <v>0.05</v>
      </c>
      <c r="D12" s="84" t="s">
        <v>254</v>
      </c>
      <c r="E12" s="76" t="s">
        <v>228</v>
      </c>
      <c r="G12" s="39" t="s">
        <v>367</v>
      </c>
      <c r="H12" s="1" t="s">
        <v>367</v>
      </c>
      <c r="I12" s="1" t="s">
        <v>279</v>
      </c>
      <c r="J12" s="66" t="s">
        <v>279</v>
      </c>
    </row>
    <row r="13" spans="1:10">
      <c r="A13" s="152" t="s">
        <v>322</v>
      </c>
      <c r="B13" s="499">
        <v>0</v>
      </c>
      <c r="C13" s="80" t="s">
        <v>185</v>
      </c>
      <c r="D13" s="78" t="s">
        <v>268</v>
      </c>
      <c r="E13" s="74" t="s">
        <v>229</v>
      </c>
      <c r="G13" s="39" t="s">
        <v>367</v>
      </c>
      <c r="H13" s="1" t="s">
        <v>277</v>
      </c>
      <c r="I13" s="1" t="s">
        <v>472</v>
      </c>
      <c r="J13" s="66" t="s">
        <v>472</v>
      </c>
    </row>
    <row r="14" spans="1:10" ht="13.5" thickBot="1">
      <c r="A14" s="153" t="s">
        <v>323</v>
      </c>
      <c r="B14" s="494">
        <v>-0.05</v>
      </c>
      <c r="C14" s="81" t="s">
        <v>270</v>
      </c>
      <c r="D14" s="79" t="s">
        <v>269</v>
      </c>
      <c r="E14" s="75" t="s">
        <v>230</v>
      </c>
      <c r="G14" s="41" t="s">
        <v>367</v>
      </c>
      <c r="H14" s="5" t="s">
        <v>278</v>
      </c>
      <c r="I14" s="5" t="s">
        <v>473</v>
      </c>
      <c r="J14" s="67" t="s">
        <v>473</v>
      </c>
    </row>
    <row r="16" spans="1:10">
      <c r="A16" s="828" t="s">
        <v>186</v>
      </c>
      <c r="B16" s="829"/>
      <c r="C16" s="829"/>
      <c r="D16" s="829"/>
      <c r="G16" s="177" t="s">
        <v>344</v>
      </c>
      <c r="H16" s="174" t="s">
        <v>274</v>
      </c>
      <c r="I16" s="175" t="s">
        <v>408</v>
      </c>
      <c r="J16" s="174" t="s">
        <v>347</v>
      </c>
    </row>
    <row r="17" spans="1:10">
      <c r="A17" s="830" t="s">
        <v>483</v>
      </c>
      <c r="B17" s="829"/>
      <c r="C17" s="829"/>
      <c r="D17" s="829"/>
      <c r="G17" s="178" t="s">
        <v>345</v>
      </c>
      <c r="H17" s="176" t="s">
        <v>430</v>
      </c>
      <c r="I17" s="181" t="s">
        <v>438</v>
      </c>
      <c r="J17" s="176" t="s">
        <v>345</v>
      </c>
    </row>
    <row r="18" spans="1:10">
      <c r="G18" s="177" t="s">
        <v>275</v>
      </c>
      <c r="H18" s="176" t="s">
        <v>287</v>
      </c>
      <c r="I18" s="175" t="s">
        <v>409</v>
      </c>
      <c r="J18" s="174" t="s">
        <v>282</v>
      </c>
    </row>
    <row r="19" spans="1:10">
      <c r="G19" s="178" t="s">
        <v>429</v>
      </c>
      <c r="H19" s="174" t="s">
        <v>432</v>
      </c>
      <c r="I19" s="181" t="s">
        <v>439</v>
      </c>
      <c r="J19" s="176" t="s">
        <v>428</v>
      </c>
    </row>
    <row r="20" spans="1:10">
      <c r="G20" s="177" t="s">
        <v>335</v>
      </c>
      <c r="H20" s="176" t="s">
        <v>433</v>
      </c>
      <c r="I20" s="174" t="s">
        <v>346</v>
      </c>
      <c r="J20" s="176" t="s">
        <v>226</v>
      </c>
    </row>
    <row r="21" spans="1:10">
      <c r="G21" s="178" t="s">
        <v>285</v>
      </c>
      <c r="H21" s="174" t="s">
        <v>344</v>
      </c>
      <c r="I21" s="176" t="s">
        <v>345</v>
      </c>
      <c r="J21" s="174" t="s">
        <v>472</v>
      </c>
    </row>
    <row r="22" spans="1:10">
      <c r="G22" s="177" t="s">
        <v>336</v>
      </c>
      <c r="H22" s="176" t="s">
        <v>345</v>
      </c>
      <c r="I22" s="176" t="s">
        <v>437</v>
      </c>
      <c r="J22" s="176" t="s">
        <v>285</v>
      </c>
    </row>
    <row r="23" spans="1:10">
      <c r="G23" s="179" t="s">
        <v>284</v>
      </c>
      <c r="H23" s="176" t="s">
        <v>434</v>
      </c>
      <c r="I23" s="174" t="s">
        <v>281</v>
      </c>
      <c r="J23" s="176" t="s">
        <v>441</v>
      </c>
    </row>
    <row r="24" spans="1:10">
      <c r="G24" s="131"/>
      <c r="H24" s="174" t="s">
        <v>179</v>
      </c>
      <c r="I24" s="176" t="s">
        <v>427</v>
      </c>
      <c r="J24" s="174" t="s">
        <v>473</v>
      </c>
    </row>
    <row r="25" spans="1:10">
      <c r="G25" s="131"/>
      <c r="H25" s="176" t="s">
        <v>435</v>
      </c>
      <c r="I25" s="176" t="s">
        <v>226</v>
      </c>
      <c r="J25" s="176" t="s">
        <v>284</v>
      </c>
    </row>
    <row r="26" spans="1:10">
      <c r="G26" s="131"/>
      <c r="H26" s="176" t="s">
        <v>286</v>
      </c>
      <c r="I26" s="174" t="s">
        <v>431</v>
      </c>
      <c r="J26" s="45" t="s">
        <v>441</v>
      </c>
    </row>
    <row r="27" spans="1:10">
      <c r="G27" s="131"/>
      <c r="H27" s="174" t="s">
        <v>431</v>
      </c>
      <c r="I27" s="176" t="s">
        <v>436</v>
      </c>
      <c r="J27" s="131"/>
    </row>
    <row r="28" spans="1:10">
      <c r="G28" s="131"/>
      <c r="H28" s="180" t="s">
        <v>428</v>
      </c>
      <c r="I28" s="174" t="s">
        <v>472</v>
      </c>
      <c r="J28" s="131"/>
    </row>
    <row r="29" spans="1:10">
      <c r="G29" s="131"/>
      <c r="H29" s="176" t="s">
        <v>226</v>
      </c>
      <c r="I29" s="176" t="s">
        <v>285</v>
      </c>
      <c r="J29" s="131"/>
    </row>
    <row r="30" spans="1:10">
      <c r="G30" s="131"/>
      <c r="H30" s="175" t="s">
        <v>277</v>
      </c>
      <c r="I30" s="176" t="s">
        <v>441</v>
      </c>
      <c r="J30" s="131"/>
    </row>
    <row r="31" spans="1:10">
      <c r="G31" s="131"/>
      <c r="H31" s="181" t="s">
        <v>425</v>
      </c>
      <c r="I31" s="174" t="s">
        <v>473</v>
      </c>
      <c r="J31" s="131"/>
    </row>
    <row r="32" spans="1:10">
      <c r="G32" s="131"/>
      <c r="H32" s="174" t="s">
        <v>278</v>
      </c>
      <c r="I32" s="176" t="s">
        <v>284</v>
      </c>
      <c r="J32" s="131"/>
    </row>
    <row r="33" spans="7:10">
      <c r="G33" s="131"/>
      <c r="H33" s="45" t="s">
        <v>426</v>
      </c>
      <c r="I33" s="45" t="s">
        <v>441</v>
      </c>
      <c r="J33" s="131"/>
    </row>
    <row r="34" spans="7:10">
      <c r="G34" s="131"/>
      <c r="H34" s="131"/>
      <c r="I34" s="131"/>
      <c r="J34" s="131"/>
    </row>
    <row r="35" spans="7:10">
      <c r="H35" s="131"/>
      <c r="I35" s="131"/>
    </row>
    <row r="36" spans="7:10">
      <c r="H36" s="131"/>
      <c r="I36" s="131"/>
    </row>
    <row r="37" spans="7:10">
      <c r="H37" s="131"/>
      <c r="I37" s="131"/>
    </row>
    <row r="38" spans="7:10">
      <c r="H38" s="131"/>
      <c r="I38" s="131"/>
    </row>
    <row r="39" spans="7:10">
      <c r="H39" s="131"/>
      <c r="I39" s="131"/>
    </row>
    <row r="40" spans="7:10">
      <c r="H40" s="131"/>
      <c r="I40" s="131"/>
    </row>
    <row r="41" spans="7:10">
      <c r="I41" s="131"/>
    </row>
  </sheetData>
  <mergeCells count="2">
    <mergeCell ref="A16:D16"/>
    <mergeCell ref="A17:D17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AO126"/>
  <sheetViews>
    <sheetView showGridLines="0" tabSelected="1" zoomScaleNormal="100" workbookViewId="0"/>
  </sheetViews>
  <sheetFormatPr defaultRowHeight="12.75"/>
  <cols>
    <col min="2" max="2" width="3.5703125" customWidth="1"/>
    <col min="3" max="3" width="16.5703125" customWidth="1"/>
    <col min="4" max="6" width="5.42578125" customWidth="1"/>
    <col min="7" max="7" width="5.5703125" customWidth="1"/>
    <col min="8" max="17" width="5.42578125" customWidth="1"/>
    <col min="18" max="18" width="9.5703125" customWidth="1"/>
    <col min="20" max="20" width="7.28515625" customWidth="1"/>
    <col min="21" max="21" width="2.5703125" customWidth="1"/>
  </cols>
  <sheetData>
    <row r="1" spans="3:41" ht="13.5" thickBot="1"/>
    <row r="2" spans="3:41" ht="13.5" thickBot="1">
      <c r="C2" s="551" t="s">
        <v>188</v>
      </c>
      <c r="D2" s="715" t="s">
        <v>200</v>
      </c>
      <c r="E2" s="833" t="s">
        <v>557</v>
      </c>
      <c r="F2" s="834"/>
      <c r="G2" s="667">
        <f>INDEX(Chassis!B4:Z23,MATCH(D2,Chassis,0),3)</f>
        <v>40</v>
      </c>
      <c r="H2" s="557" t="s">
        <v>536</v>
      </c>
      <c r="I2" s="558" t="s">
        <v>544</v>
      </c>
      <c r="J2" s="552" t="s">
        <v>161</v>
      </c>
      <c r="K2" s="558" t="s">
        <v>543</v>
      </c>
      <c r="L2" s="552" t="s">
        <v>538</v>
      </c>
      <c r="M2" s="552" t="s">
        <v>547</v>
      </c>
      <c r="N2" s="552" t="s">
        <v>548</v>
      </c>
      <c r="O2" s="552" t="s">
        <v>545</v>
      </c>
      <c r="P2" s="552" t="s">
        <v>549</v>
      </c>
      <c r="Q2" s="559" t="s">
        <v>550</v>
      </c>
    </row>
    <row r="3" spans="3:41">
      <c r="C3" s="569" t="s">
        <v>129</v>
      </c>
      <c r="D3" s="564"/>
      <c r="E3" s="839"/>
      <c r="F3" s="839"/>
      <c r="G3" s="552" t="s">
        <v>103</v>
      </c>
      <c r="H3" s="716" t="s">
        <v>460</v>
      </c>
      <c r="I3" s="717" t="s">
        <v>459</v>
      </c>
      <c r="J3" s="717" t="s">
        <v>459</v>
      </c>
      <c r="K3" s="717" t="s">
        <v>459</v>
      </c>
      <c r="L3" s="717" t="s">
        <v>459</v>
      </c>
      <c r="M3" s="717" t="s">
        <v>459</v>
      </c>
      <c r="N3" s="717" t="s">
        <v>459</v>
      </c>
      <c r="O3" s="717" t="s">
        <v>460</v>
      </c>
      <c r="P3" s="717" t="s">
        <v>459</v>
      </c>
      <c r="Q3" s="718" t="s">
        <v>459</v>
      </c>
      <c r="AC3" s="530" t="s">
        <v>108</v>
      </c>
      <c r="AD3" s="530"/>
      <c r="AE3" s="527" t="s">
        <v>544</v>
      </c>
      <c r="AF3" s="527" t="s">
        <v>161</v>
      </c>
      <c r="AG3" s="527" t="s">
        <v>543</v>
      </c>
      <c r="AH3" s="527" t="s">
        <v>538</v>
      </c>
      <c r="AI3" s="527" t="s">
        <v>537</v>
      </c>
      <c r="AJ3" s="527"/>
    </row>
    <row r="4" spans="3:41">
      <c r="C4" s="567" t="s">
        <v>555</v>
      </c>
      <c r="D4" s="565"/>
      <c r="E4" s="840"/>
      <c r="F4" s="840"/>
      <c r="G4" s="553" t="s">
        <v>540</v>
      </c>
      <c r="H4" s="719">
        <v>23</v>
      </c>
      <c r="I4" s="720">
        <v>38</v>
      </c>
      <c r="J4" s="720">
        <v>39</v>
      </c>
      <c r="K4" s="720">
        <v>39</v>
      </c>
      <c r="L4" s="720">
        <v>35</v>
      </c>
      <c r="M4" s="720">
        <v>39</v>
      </c>
      <c r="N4" s="720">
        <v>39</v>
      </c>
      <c r="O4" s="720">
        <v>39</v>
      </c>
      <c r="P4" s="720">
        <v>39</v>
      </c>
      <c r="Q4" s="721">
        <v>39</v>
      </c>
      <c r="AC4" s="530" t="s">
        <v>531</v>
      </c>
      <c r="AD4" s="530"/>
      <c r="AE4" s="527" t="s">
        <v>536</v>
      </c>
      <c r="AF4" s="527" t="s">
        <v>544</v>
      </c>
      <c r="AG4" s="527" t="s">
        <v>161</v>
      </c>
      <c r="AH4" s="527" t="s">
        <v>543</v>
      </c>
      <c r="AI4" s="527" t="s">
        <v>538</v>
      </c>
      <c r="AJ4" s="527"/>
    </row>
    <row r="5" spans="3:41" ht="13.5" thickBot="1">
      <c r="C5" s="567"/>
      <c r="D5" s="565"/>
      <c r="E5" s="691"/>
      <c r="F5" s="691"/>
      <c r="G5" s="620" t="s">
        <v>565</v>
      </c>
      <c r="H5" s="560">
        <f>INDEX(Armortable,MATCH(H3,Armor!$C2:$C5,0),5)</f>
        <v>0.85</v>
      </c>
      <c r="I5" s="579">
        <f>INDEX(Armortable,MATCH(I3,Armor!$C2:$C5,0),5)</f>
        <v>0.9</v>
      </c>
      <c r="J5" s="579">
        <f>INDEX(Armortable,MATCH(J3,Armor!$C2:$C5,0),5)</f>
        <v>0.9</v>
      </c>
      <c r="K5" s="579">
        <f>INDEX(Armortable,MATCH(K3,Armor!$C2:$C5,0),5)</f>
        <v>0.9</v>
      </c>
      <c r="L5" s="579">
        <f>INDEX(Armortable,MATCH(L3,Armor!$C2:$C5,0),5)</f>
        <v>0.9</v>
      </c>
      <c r="M5" s="579">
        <f>INDEX(Armortable,MATCH(M3,Armor!$C2:$C5,0),5)</f>
        <v>0.9</v>
      </c>
      <c r="N5" s="579">
        <f>INDEX(Armortable,MATCH(N3,Armor!$C2:$C5,0),5)</f>
        <v>0.9</v>
      </c>
      <c r="O5" s="579">
        <f>INDEX(Armortable,MATCH(O3,Armor!$C2:$C5,0),5)</f>
        <v>0.85</v>
      </c>
      <c r="P5" s="579">
        <f>INDEX(Armortable,MATCH(P3,Armor!$C2:$C5,0),5)</f>
        <v>0.9</v>
      </c>
      <c r="Q5" s="644">
        <f>INDEX(Armortable,MATCH(Q3,Armor!$C2:$C5,0),5)</f>
        <v>0.9</v>
      </c>
      <c r="AC5" s="530"/>
      <c r="AD5" s="530"/>
      <c r="AE5" s="527"/>
      <c r="AF5" s="527"/>
      <c r="AG5" s="527"/>
      <c r="AH5" s="527"/>
      <c r="AI5" s="527"/>
      <c r="AJ5" s="527"/>
    </row>
    <row r="6" spans="3:41">
      <c r="C6" s="567">
        <f>INDEX(Maxarmor,MATCH(D2,Chassis,0),3)</f>
        <v>39</v>
      </c>
      <c r="D6" s="565"/>
      <c r="E6" s="841"/>
      <c r="F6" s="841"/>
      <c r="G6" s="553" t="s">
        <v>2</v>
      </c>
      <c r="H6" s="560">
        <f>ROUNDUP(H$4*AF$17*INDEX(Armortable,MATCH(H$3,Armor!$C$2:$C$5,0),6)/INDEX(Armortable,MATCH(H$3,Armor!$C$2:$C$5,0),7),0)</f>
        <v>1</v>
      </c>
      <c r="I6" s="579">
        <f>ROUNDUP(I$4*AG$17*INDEX(Armortable,MATCH(I$3,Armor!$C$2:$C$5,0),6)/INDEX(Armortable,MATCH(I$3,Armor!$C$2:$C$5,0),7),0)</f>
        <v>2</v>
      </c>
      <c r="J6" s="579">
        <f>ROUNDUP(J$4*AH$17*INDEX(Armortable,MATCH(J$3,Armor!$C$2:$C$5,0),6)/INDEX(Armortable,MATCH(J$3,Armor!$C$2:$C$5,0),7),0)</f>
        <v>3</v>
      </c>
      <c r="K6" s="579">
        <f>ROUNDUP(K$4*AI$17*INDEX(Armortable,MATCH(K$3,Armor!$C$2:$C$5,0),6)/INDEX(Armortable,MATCH(K$3,Armor!$C$2:$C$5,0),7),0)</f>
        <v>2</v>
      </c>
      <c r="L6" s="579">
        <f>ROUNDUP(L$4*AJ$17*INDEX(Armortable,MATCH(L$3,Armor!$C$2:$C$5,0),6)/INDEX(Armortable,MATCH(L$3,Armor!$C$2:$C$5,0),7),0)</f>
        <v>2</v>
      </c>
      <c r="M6" s="579">
        <f>ROUNDUP(M$4*AK$17*INDEX(Armortable,MATCH(M$3,Armor!$C$2:$C$5,0),6)/INDEX(Armortable,MATCH(M$3,Armor!$C$2:$C$5,0),7),0)</f>
        <v>2</v>
      </c>
      <c r="N6" s="579">
        <f>ROUNDUP(N$4*AL$17*INDEX(Armortable,MATCH(N$3,Armor!$C$2:$C$5,0),6)/INDEX(Armortable,MATCH(N$3,Armor!$C$2:$C$5,0),7),0)</f>
        <v>2</v>
      </c>
      <c r="O6" s="579">
        <f>ROUNDUP(O$4*AM$17*INDEX(Armortable,MATCH(O$3,Armor!$C$2:$C$5,0),6)/INDEX(Armortable,MATCH(O$3,Armor!$C$2:$C$5,0),7),0)</f>
        <v>1</v>
      </c>
      <c r="P6" s="579">
        <f>ROUNDUP(P$4*AN$17*INDEX(Armortable,MATCH(P$3,Armor!$C$2:$C$5,0),6)/INDEX(Armortable,MATCH(P$3,Armor!$C$2:$C$5,0),7),0)</f>
        <v>2</v>
      </c>
      <c r="Q6" s="644">
        <f>ROUNDUP(Q$4*AO$17*INDEX(Armortable,MATCH(Q$3,Armor!$C$2:$C$5,0),6)/INDEX(Armortable,MATCH(Q$3,Armor!$C$2:$C$5,0),7),0)</f>
        <v>2</v>
      </c>
      <c r="R6" s="646">
        <f>SUM(H6:Q6)</f>
        <v>19</v>
      </c>
      <c r="AC6" s="530" t="s">
        <v>118</v>
      </c>
      <c r="AD6" s="530"/>
      <c r="AE6" s="527" t="s">
        <v>544</v>
      </c>
      <c r="AF6" s="527" t="s">
        <v>161</v>
      </c>
      <c r="AG6" s="527" t="s">
        <v>543</v>
      </c>
      <c r="AH6" s="527" t="s">
        <v>538</v>
      </c>
      <c r="AI6" s="527" t="s">
        <v>537</v>
      </c>
      <c r="AJ6" s="527"/>
    </row>
    <row r="7" spans="3:41">
      <c r="C7" s="567"/>
      <c r="D7" s="842" t="s">
        <v>601</v>
      </c>
      <c r="E7" s="842"/>
      <c r="F7" s="842"/>
      <c r="G7" s="843"/>
      <c r="H7" s="560">
        <f>AF20</f>
        <v>0.38333333333333336</v>
      </c>
      <c r="I7" s="579">
        <f t="shared" ref="I7:Q7" si="0">AG20</f>
        <v>1.7783999999999998</v>
      </c>
      <c r="J7" s="579">
        <f t="shared" si="0"/>
        <v>2.1059999999999999</v>
      </c>
      <c r="K7" s="579">
        <f t="shared" si="0"/>
        <v>1.8251999999999999</v>
      </c>
      <c r="L7" s="579">
        <f t="shared" si="0"/>
        <v>1.26</v>
      </c>
      <c r="M7" s="579">
        <f t="shared" si="0"/>
        <v>1.7549999999999999</v>
      </c>
      <c r="N7" s="579">
        <f t="shared" si="0"/>
        <v>1.7549999999999999</v>
      </c>
      <c r="O7" s="579">
        <f t="shared" si="0"/>
        <v>0.97500000000000009</v>
      </c>
      <c r="P7" s="579">
        <f t="shared" si="0"/>
        <v>1.6847999999999999</v>
      </c>
      <c r="Q7" s="644">
        <f t="shared" si="0"/>
        <v>1.6847999999999999</v>
      </c>
      <c r="R7" s="647"/>
      <c r="AC7" s="530"/>
      <c r="AD7" s="530"/>
      <c r="AE7" s="527"/>
      <c r="AF7" s="527"/>
      <c r="AG7" s="527"/>
      <c r="AH7" s="527"/>
      <c r="AI7" s="527"/>
      <c r="AJ7" s="527"/>
    </row>
    <row r="8" spans="3:41" ht="13.5" thickBot="1">
      <c r="C8" s="567" t="s">
        <v>556</v>
      </c>
      <c r="D8" s="565"/>
      <c r="E8" s="840"/>
      <c r="F8" s="840"/>
      <c r="G8" s="553" t="s">
        <v>541</v>
      </c>
      <c r="H8" s="560">
        <f>ROUNDUP(H$4*AF$17*INDEX(Armortable,MATCH(H$3,Armor!$C$2:$C$5,0),6),2)</f>
        <v>0.57999999999999996</v>
      </c>
      <c r="I8" s="579">
        <f>ROUNDUP(I$4*AG$17*INDEX(Armortable,MATCH(I$3,Armor!$C$2:$C$5,0),6),2)</f>
        <v>1.78</v>
      </c>
      <c r="J8" s="579">
        <f>ROUNDUP(J$4*AH$17*INDEX(Armortable,MATCH(J$3,Armor!$C$2:$C$5,0),6),2)</f>
        <v>2.11</v>
      </c>
      <c r="K8" s="579">
        <f>ROUNDUP(K$4*AI$17*INDEX(Armortable,MATCH(K$3,Armor!$C$2:$C$5,0),6),2)</f>
        <v>1.83</v>
      </c>
      <c r="L8" s="579">
        <f>ROUNDUP(L$4*AJ$17*INDEX(Armortable,MATCH(L$3,Armor!$C$2:$C$5,0),6),2)</f>
        <v>1.26</v>
      </c>
      <c r="M8" s="579">
        <f>ROUNDUP(M$4*AK$17*INDEX(Armortable,MATCH(M$3,Armor!$C$2:$C$5,0),6),2)</f>
        <v>1.76</v>
      </c>
      <c r="N8" s="579">
        <f>ROUNDUP(N$4*AL$17*INDEX(Armortable,MATCH(N$3,Armor!$C$2:$C$5,0),6),2)</f>
        <v>1.76</v>
      </c>
      <c r="O8" s="579">
        <f>ROUNDUP(O$4*AM$17*INDEX(Armortable,MATCH(O$3,Armor!$C$2:$C$5,0),6),2)</f>
        <v>1.47</v>
      </c>
      <c r="P8" s="579">
        <f>ROUNDUP(P$4*AN$17*INDEX(Armortable,MATCH(P$3,Armor!$C$2:$C$5,0),6),2)</f>
        <v>1.69</v>
      </c>
      <c r="Q8" s="644">
        <f>ROUNDUP(Q$4*AO$17*INDEX(Armortable,MATCH(Q$3,Armor!$C$2:$C$5,0),6),2)</f>
        <v>1.69</v>
      </c>
      <c r="R8" s="647">
        <f>SUM(H8:Q8)</f>
        <v>15.93</v>
      </c>
      <c r="AC8" s="530" t="s">
        <v>119</v>
      </c>
      <c r="AD8" s="530"/>
      <c r="AE8" s="527" t="s">
        <v>544</v>
      </c>
      <c r="AF8" s="527" t="s">
        <v>161</v>
      </c>
      <c r="AG8" s="527" t="s">
        <v>543</v>
      </c>
      <c r="AH8" s="527" t="s">
        <v>538</v>
      </c>
      <c r="AI8" s="527" t="s">
        <v>537</v>
      </c>
      <c r="AJ8" s="527"/>
    </row>
    <row r="9" spans="3:41" ht="13.5" thickBot="1">
      <c r="C9" s="568">
        <f>INDEX(Maxarmor,MATCH(D2,Chassis,0),2)</f>
        <v>23</v>
      </c>
      <c r="D9" s="566"/>
      <c r="E9" s="554"/>
      <c r="F9" s="554"/>
      <c r="G9" s="555" t="s">
        <v>542</v>
      </c>
      <c r="H9" s="679">
        <f>ROUNDDOWN(H$4*INDEX(Armortable,MATCH(H$3,Armor!$C$2:$C$5,0),4),0)</f>
        <v>16</v>
      </c>
      <c r="I9" s="680">
        <f>ROUNDDOWN(I$4*INDEX(Armortable,MATCH(I$3,Armor!$C$2:$C$5,0),4),0)</f>
        <v>22</v>
      </c>
      <c r="J9" s="680">
        <f>ROUNDDOWN(J$4*INDEX(Armortable,MATCH(J$3,Armor!$C$2:$C$5,0),4),0)</f>
        <v>23</v>
      </c>
      <c r="K9" s="680">
        <f>ROUNDDOWN(K$4*INDEX(Armortable,MATCH(K$3,Armor!$C$2:$C$5,0),4),0)</f>
        <v>23</v>
      </c>
      <c r="L9" s="680">
        <f>ROUNDDOWN(L$4*INDEX(Armortable,MATCH(L$3,Armor!$C$2:$C$5,0),4),0)</f>
        <v>21</v>
      </c>
      <c r="M9" s="680">
        <f>ROUNDDOWN(M$4*INDEX(Armortable,MATCH(M$3,Armor!$C$2:$C$5,0),4),0)</f>
        <v>23</v>
      </c>
      <c r="N9" s="680">
        <f>ROUNDDOWN(N$4*INDEX(Armortable,MATCH(N$3,Armor!$C$2:$C$5,0),4),0)</f>
        <v>23</v>
      </c>
      <c r="O9" s="680">
        <f>ROUNDDOWN(O$4*INDEX(Armortable,MATCH(O$3,Armor!$C$2:$C$5,0),4),0)</f>
        <v>27</v>
      </c>
      <c r="P9" s="680">
        <f>ROUNDDOWN(P$4*INDEX(Armortable,MATCH(P$3,Armor!$C$2:$C$5,0),4),0)</f>
        <v>23</v>
      </c>
      <c r="Q9" s="681">
        <f>ROUNDDOWN(Q$4*INDEX(Armortable,MATCH(Q$3,Armor!$C$2:$C$5,0),4),0)</f>
        <v>23</v>
      </c>
      <c r="R9" s="647">
        <f>SUM(H9:Q9)</f>
        <v>224</v>
      </c>
      <c r="S9" s="714" t="s">
        <v>583</v>
      </c>
      <c r="T9" s="722" t="s">
        <v>589</v>
      </c>
      <c r="AC9" s="530" t="s">
        <v>532</v>
      </c>
      <c r="AD9" s="530"/>
      <c r="AE9" s="527" t="s">
        <v>536</v>
      </c>
      <c r="AF9" s="527" t="s">
        <v>544</v>
      </c>
      <c r="AG9" s="527" t="s">
        <v>161</v>
      </c>
      <c r="AH9" s="527" t="s">
        <v>543</v>
      </c>
      <c r="AI9" s="527" t="s">
        <v>538</v>
      </c>
      <c r="AJ9" s="527" t="s">
        <v>537</v>
      </c>
    </row>
    <row r="10" spans="3:41" ht="13.5" thickBot="1">
      <c r="C10" s="643"/>
      <c r="D10" s="627" t="s">
        <v>103</v>
      </c>
      <c r="E10" s="546" t="s">
        <v>2</v>
      </c>
      <c r="F10" s="546" t="s">
        <v>541</v>
      </c>
      <c r="G10" s="543" t="s">
        <v>546</v>
      </c>
      <c r="H10" s="575"/>
      <c r="I10" s="576"/>
      <c r="J10" s="576"/>
      <c r="K10" s="576"/>
      <c r="L10" s="576"/>
      <c r="M10" s="576"/>
      <c r="N10" s="576"/>
      <c r="O10" s="576"/>
      <c r="P10" s="576"/>
      <c r="Q10" s="577"/>
      <c r="R10" s="668" t="s">
        <v>503</v>
      </c>
      <c r="S10" s="669">
        <f>SUM(R11:R19,U12)*-1-3*(T9="Yes")</f>
        <v>-2</v>
      </c>
      <c r="AC10" s="530" t="s">
        <v>533</v>
      </c>
      <c r="AD10" s="530"/>
      <c r="AE10" s="527" t="s">
        <v>536</v>
      </c>
      <c r="AF10" s="527" t="s">
        <v>544</v>
      </c>
      <c r="AG10" s="527" t="s">
        <v>161</v>
      </c>
      <c r="AH10" s="527" t="s">
        <v>543</v>
      </c>
      <c r="AI10" s="527" t="s">
        <v>538</v>
      </c>
      <c r="AJ10" s="527"/>
    </row>
    <row r="11" spans="3:41" ht="13.5" thickBot="1">
      <c r="C11" s="642" t="s">
        <v>5</v>
      </c>
      <c r="D11" s="720">
        <v>1</v>
      </c>
      <c r="E11" s="547">
        <f>CHOOSE(D11,2,2,3,3,5,5,7,7,9,9)</f>
        <v>2</v>
      </c>
      <c r="F11" s="548">
        <f>CHOOSE(D11,Systems!C14,Systems!C15,Systems!C16,Systems!C17,Systems!C18,Systems!C19,Systems!C20,Systems!C21,Systems!C22,Systems!C23)</f>
        <v>3</v>
      </c>
      <c r="G11" s="556"/>
      <c r="H11" s="533"/>
      <c r="I11" s="622">
        <f>IF(D11&gt;=5,1,0)</f>
        <v>0</v>
      </c>
      <c r="J11" s="622">
        <f>IF(D11&gt;=3,1,0)</f>
        <v>0</v>
      </c>
      <c r="K11" s="622">
        <f>IF(D11&gt;=5,1,0)</f>
        <v>0</v>
      </c>
      <c r="L11" s="622">
        <f>IF(D11&gt;=9,1,0)</f>
        <v>0</v>
      </c>
      <c r="M11" s="622">
        <f>IF(D11&gt;=7,1,0)</f>
        <v>0</v>
      </c>
      <c r="N11" s="622">
        <f>IF(D11&gt;=7,1,0)</f>
        <v>0</v>
      </c>
      <c r="O11" s="622">
        <f>IF(D11&gt;=9,1,0)</f>
        <v>0</v>
      </c>
      <c r="P11" s="622">
        <v>1</v>
      </c>
      <c r="Q11" s="655">
        <v>1</v>
      </c>
      <c r="R11" s="670">
        <v>1</v>
      </c>
      <c r="AC11" s="530" t="s">
        <v>534</v>
      </c>
      <c r="AD11" s="530"/>
      <c r="AE11" s="527" t="s">
        <v>536</v>
      </c>
      <c r="AF11" s="527" t="s">
        <v>544</v>
      </c>
      <c r="AG11" s="527" t="s">
        <v>161</v>
      </c>
      <c r="AH11" s="527" t="s">
        <v>543</v>
      </c>
      <c r="AI11" s="527" t="s">
        <v>538</v>
      </c>
      <c r="AJ11" s="527" t="s">
        <v>537</v>
      </c>
    </row>
    <row r="12" spans="3:41" ht="13.5" thickBot="1">
      <c r="C12" s="560" t="s">
        <v>108</v>
      </c>
      <c r="D12" s="720">
        <v>1</v>
      </c>
      <c r="E12" s="547">
        <f>CHOOSE(D12,Systems!E2,Systems!E3,Systems!E4,Systems!E5,Systems!E6,Systems!E7,Systems!E8,Systems!E9,Systems!E10,Systems!E11)</f>
        <v>2</v>
      </c>
      <c r="F12" s="548">
        <f>CHOOSE(D12,Systems!C2,Systems!C3,Systems!C4,Systems!C5,Systems!C6,Systems!C7,Systems!C8,Systems!C9,Systems!C10,Systems!C11)</f>
        <v>5</v>
      </c>
      <c r="G12" s="724" t="s">
        <v>161</v>
      </c>
      <c r="H12" s="534"/>
      <c r="I12" s="579">
        <f t="shared" ref="I12:O19" si="1">IF($G12=I$2,$E12,0)</f>
        <v>0</v>
      </c>
      <c r="J12" s="579">
        <f t="shared" si="1"/>
        <v>2</v>
      </c>
      <c r="K12" s="579">
        <f t="shared" si="1"/>
        <v>0</v>
      </c>
      <c r="L12" s="579">
        <f t="shared" si="1"/>
        <v>0</v>
      </c>
      <c r="M12" s="535"/>
      <c r="N12" s="535"/>
      <c r="O12" s="579">
        <f t="shared" si="1"/>
        <v>0</v>
      </c>
      <c r="P12" s="535"/>
      <c r="Q12" s="536"/>
      <c r="R12" s="671">
        <f>INDEX(Engine,D12,3)*-1</f>
        <v>-5</v>
      </c>
      <c r="S12" s="831" t="s">
        <v>568</v>
      </c>
      <c r="T12" s="832"/>
      <c r="U12" s="677">
        <f>COUNTIF(C24:C33,"=Power Axe")+COUNTIF(C24:C33,"=Chain Saw")+COUNTIF(C24:C33,"=Vibra Claw")</f>
        <v>2</v>
      </c>
      <c r="AC12" s="530" t="s">
        <v>127</v>
      </c>
      <c r="AD12" s="530"/>
      <c r="AE12" s="527" t="s">
        <v>544</v>
      </c>
      <c r="AF12" s="527" t="s">
        <v>161</v>
      </c>
      <c r="AG12" s="527" t="s">
        <v>543</v>
      </c>
      <c r="AH12" s="527" t="s">
        <v>538</v>
      </c>
      <c r="AI12" s="527" t="s">
        <v>537</v>
      </c>
      <c r="AJ12" s="527"/>
    </row>
    <row r="13" spans="3:41">
      <c r="C13" s="560" t="s">
        <v>531</v>
      </c>
      <c r="D13" s="720">
        <v>1</v>
      </c>
      <c r="E13" s="547">
        <f>CHOOSE(D13,Systems!F26,Systems!F27,Systems!F28,Systems!F29,Systems!F30,Systems!F31)</f>
        <v>1</v>
      </c>
      <c r="F13" s="548">
        <f>IF(SUM(H13:L13)&gt;0,CHOOSE(D13,Systems!C26,Systems!C27,Systems!C28,Systems!C29,Systems!C30,Systems!C31),0)</f>
        <v>0</v>
      </c>
      <c r="G13" s="721"/>
      <c r="H13" s="560">
        <f t="shared" ref="H13:H19" si="2">IF($G13=H$2,$E13,0)</f>
        <v>0</v>
      </c>
      <c r="I13" s="579">
        <f t="shared" si="1"/>
        <v>0</v>
      </c>
      <c r="J13" s="579">
        <f t="shared" si="1"/>
        <v>0</v>
      </c>
      <c r="K13" s="579">
        <f t="shared" si="1"/>
        <v>0</v>
      </c>
      <c r="L13" s="579">
        <f t="shared" si="1"/>
        <v>0</v>
      </c>
      <c r="M13" s="535"/>
      <c r="N13" s="535"/>
      <c r="O13" s="535"/>
      <c r="P13" s="535"/>
      <c r="Q13" s="536"/>
      <c r="R13" s="671"/>
    </row>
    <row r="14" spans="3:41">
      <c r="C14" s="560" t="s">
        <v>118</v>
      </c>
      <c r="D14" s="720">
        <v>1</v>
      </c>
      <c r="E14" s="547">
        <f>CHOOSE(D14,Systems!G34,Systems!G35,Systems!G36,Systems!G37,Systems!G38,Systems!G39)</f>
        <v>2</v>
      </c>
      <c r="F14" s="548">
        <f>IF(SUM(I14:O14)&gt;0,CHOOSE(D14,Systems!C34,Systems!C35,Systems!C36,Systems!C37,Systems!C38,Systems!C39),0)</f>
        <v>0</v>
      </c>
      <c r="G14" s="721"/>
      <c r="H14" s="534"/>
      <c r="I14" s="579">
        <f t="shared" si="1"/>
        <v>0</v>
      </c>
      <c r="J14" s="579">
        <f t="shared" si="1"/>
        <v>0</v>
      </c>
      <c r="K14" s="579">
        <f t="shared" si="1"/>
        <v>0</v>
      </c>
      <c r="L14" s="579">
        <f t="shared" si="1"/>
        <v>0</v>
      </c>
      <c r="M14" s="535"/>
      <c r="N14" s="535"/>
      <c r="O14" s="579">
        <f t="shared" si="1"/>
        <v>0</v>
      </c>
      <c r="P14" s="535"/>
      <c r="Q14" s="536"/>
      <c r="R14" s="671">
        <f>INDEX(Shield,D14,4)*(S14="On")</f>
        <v>0</v>
      </c>
      <c r="S14" s="722" t="s">
        <v>571</v>
      </c>
    </row>
    <row r="15" spans="3:41">
      <c r="C15" s="560" t="s">
        <v>119</v>
      </c>
      <c r="D15" s="720">
        <v>1</v>
      </c>
      <c r="E15" s="547">
        <f>CHOOSE(D15,Systems!F42,Systems!F43,Systems!F44,Systems!F45,Systems!F46,Systems!F47)</f>
        <v>2</v>
      </c>
      <c r="F15" s="548">
        <f>IF(SUM(I15:O15)&gt;0,CHOOSE(D15,Systems!C42,Systems!C43,Systems!C44,Systems!C45,Systems!C46,Systems!C47),0)</f>
        <v>0</v>
      </c>
      <c r="G15" s="721"/>
      <c r="H15" s="534"/>
      <c r="I15" s="579">
        <f t="shared" si="1"/>
        <v>0</v>
      </c>
      <c r="J15" s="579">
        <f t="shared" si="1"/>
        <v>0</v>
      </c>
      <c r="K15" s="579">
        <f t="shared" si="1"/>
        <v>0</v>
      </c>
      <c r="L15" s="579">
        <f t="shared" si="1"/>
        <v>0</v>
      </c>
      <c r="M15" s="535"/>
      <c r="N15" s="535"/>
      <c r="O15" s="579">
        <f t="shared" si="1"/>
        <v>0</v>
      </c>
      <c r="P15" s="535"/>
      <c r="Q15" s="536"/>
      <c r="R15" s="671"/>
      <c r="AD15" s="506" t="s">
        <v>572</v>
      </c>
      <c r="AF15" s="506" t="s">
        <v>573</v>
      </c>
    </row>
    <row r="16" spans="3:41">
      <c r="C16" s="560" t="s">
        <v>532</v>
      </c>
      <c r="D16" s="720">
        <v>1</v>
      </c>
      <c r="E16" s="547">
        <f>CHOOSE(D16,Systems!E50,Systems!E51,Systems!E52,Systems!E53,Systems!E54,Systems!E55)</f>
        <v>1</v>
      </c>
      <c r="F16" s="548">
        <f>CHOOSE(D16,Systems!C50,Systems!C51,Systems!C52,Systems!C53,Systems!C54,Systems!C55)</f>
        <v>1</v>
      </c>
      <c r="G16" s="721" t="s">
        <v>536</v>
      </c>
      <c r="H16" s="560">
        <f t="shared" si="2"/>
        <v>1</v>
      </c>
      <c r="I16" s="579">
        <f t="shared" si="1"/>
        <v>0</v>
      </c>
      <c r="J16" s="579">
        <f t="shared" si="1"/>
        <v>0</v>
      </c>
      <c r="K16" s="579">
        <f t="shared" si="1"/>
        <v>0</v>
      </c>
      <c r="L16" s="579">
        <f t="shared" si="1"/>
        <v>0</v>
      </c>
      <c r="M16" s="535"/>
      <c r="N16" s="535"/>
      <c r="O16" s="579">
        <f t="shared" si="1"/>
        <v>0</v>
      </c>
      <c r="P16" s="535"/>
      <c r="Q16" s="536"/>
      <c r="R16" s="671"/>
      <c r="AD16">
        <v>1</v>
      </c>
      <c r="AF16" t="s">
        <v>536</v>
      </c>
      <c r="AG16" t="s">
        <v>544</v>
      </c>
      <c r="AH16" t="s">
        <v>161</v>
      </c>
      <c r="AI16" t="s">
        <v>543</v>
      </c>
      <c r="AJ16" t="s">
        <v>538</v>
      </c>
      <c r="AK16" t="s">
        <v>547</v>
      </c>
      <c r="AL16" t="s">
        <v>548</v>
      </c>
      <c r="AM16" t="s">
        <v>545</v>
      </c>
      <c r="AN16" t="s">
        <v>549</v>
      </c>
      <c r="AO16" t="s">
        <v>550</v>
      </c>
    </row>
    <row r="17" spans="1:41">
      <c r="C17" s="560" t="s">
        <v>533</v>
      </c>
      <c r="D17" s="720">
        <v>1</v>
      </c>
      <c r="E17" s="547">
        <f>CHOOSE(D17,Systems!H58,Systems!H59,Systems!H60,Systems!H61,Systems!H62,Systems!H63)</f>
        <v>1</v>
      </c>
      <c r="F17" s="548">
        <f>IF(SUM(H17:L17)&gt;0,CHOOSE(D17,Systems!C58,Systems!C59,Systems!C60,Systems!C61,Systems!C62,Systems!C63),0)</f>
        <v>1</v>
      </c>
      <c r="G17" s="724" t="s">
        <v>536</v>
      </c>
      <c r="H17" s="560">
        <f t="shared" si="2"/>
        <v>1</v>
      </c>
      <c r="I17" s="579">
        <f t="shared" si="1"/>
        <v>0</v>
      </c>
      <c r="J17" s="579">
        <f t="shared" si="1"/>
        <v>0</v>
      </c>
      <c r="K17" s="579">
        <f t="shared" si="1"/>
        <v>0</v>
      </c>
      <c r="L17" s="579">
        <f t="shared" si="1"/>
        <v>0</v>
      </c>
      <c r="M17" s="535"/>
      <c r="N17" s="535"/>
      <c r="O17" s="535"/>
      <c r="P17" s="535"/>
      <c r="Q17" s="536"/>
      <c r="R17" s="671">
        <f>1*(S17="On")</f>
        <v>1</v>
      </c>
      <c r="S17" s="722" t="s">
        <v>567</v>
      </c>
      <c r="AD17">
        <v>2</v>
      </c>
      <c r="AF17">
        <v>1</v>
      </c>
      <c r="AG17">
        <v>2.6</v>
      </c>
      <c r="AH17">
        <v>3</v>
      </c>
      <c r="AI17">
        <v>2.6</v>
      </c>
      <c r="AJ17">
        <v>2</v>
      </c>
      <c r="AK17">
        <v>2.5</v>
      </c>
      <c r="AL17">
        <v>2.5</v>
      </c>
      <c r="AM17">
        <v>1.5</v>
      </c>
      <c r="AN17">
        <v>2.4</v>
      </c>
      <c r="AO17">
        <v>2.4</v>
      </c>
    </row>
    <row r="18" spans="1:41">
      <c r="C18" s="560" t="s">
        <v>534</v>
      </c>
      <c r="D18" s="720">
        <v>1</v>
      </c>
      <c r="E18" s="547">
        <f>CHOOSE(D18,Systems!F66,Systems!F67,Systems!F68,Systems!F69,Systems!F70,Systems!F71)</f>
        <v>1</v>
      </c>
      <c r="F18" s="548">
        <f>IF(SUM(H18:Q18)&gt;0,CHOOSE(D18,Systems!C66,Systems!C67,Systems!C68,Systems!C69,Systems!C70,Systems!C71),0)</f>
        <v>0</v>
      </c>
      <c r="G18" s="724"/>
      <c r="H18" s="560">
        <f t="shared" si="2"/>
        <v>0</v>
      </c>
      <c r="I18" s="579">
        <f t="shared" si="1"/>
        <v>0</v>
      </c>
      <c r="J18" s="579">
        <f t="shared" si="1"/>
        <v>0</v>
      </c>
      <c r="K18" s="579">
        <f t="shared" si="1"/>
        <v>0</v>
      </c>
      <c r="L18" s="579">
        <f t="shared" si="1"/>
        <v>0</v>
      </c>
      <c r="M18" s="535"/>
      <c r="N18" s="535"/>
      <c r="O18" s="579">
        <f t="shared" si="1"/>
        <v>0</v>
      </c>
      <c r="P18" s="535"/>
      <c r="Q18" s="536"/>
      <c r="R18" s="671"/>
      <c r="AD18">
        <v>3</v>
      </c>
    </row>
    <row r="19" spans="1:41" ht="13.5" thickBot="1">
      <c r="C19" s="560" t="s">
        <v>127</v>
      </c>
      <c r="D19" s="720">
        <v>1</v>
      </c>
      <c r="E19" s="547">
        <f>CHOOSE(D19,Systems!F74,Systems!F75,Systems!F76,Systems!F77,Systems!F78,Systems!F79)</f>
        <v>1</v>
      </c>
      <c r="F19" s="548">
        <f>IF(SUM(H19:O19)&gt;0,CHOOSE(D19,Systems!C74,Systems!C75,Systems!C76,Systems!C77,Systems!C78,Systems!C79),0)</f>
        <v>0</v>
      </c>
      <c r="G19" s="724"/>
      <c r="H19" s="560">
        <f t="shared" si="2"/>
        <v>0</v>
      </c>
      <c r="I19" s="579">
        <f t="shared" si="1"/>
        <v>0</v>
      </c>
      <c r="J19" s="579">
        <f t="shared" si="1"/>
        <v>0</v>
      </c>
      <c r="K19" s="579">
        <f t="shared" si="1"/>
        <v>0</v>
      </c>
      <c r="L19" s="579">
        <f t="shared" si="1"/>
        <v>0</v>
      </c>
      <c r="M19" s="535"/>
      <c r="N19" s="535"/>
      <c r="O19" s="579">
        <f t="shared" si="1"/>
        <v>0</v>
      </c>
      <c r="P19" s="535"/>
      <c r="Q19" s="536"/>
      <c r="R19" s="672">
        <f>IF(F19&gt;0,1,0)*(S19="On")</f>
        <v>0</v>
      </c>
      <c r="S19" s="722" t="s">
        <v>567</v>
      </c>
      <c r="AD19">
        <v>4</v>
      </c>
      <c r="AF19" s="506" t="s">
        <v>574</v>
      </c>
    </row>
    <row r="20" spans="1:41" ht="13.5" thickBot="1">
      <c r="C20" s="561" t="s">
        <v>535</v>
      </c>
      <c r="D20" s="723">
        <v>2</v>
      </c>
      <c r="E20" s="549">
        <f>CHOOSE(D20,Systems!F82,Systems!F83,Systems!F84,Systems!F85,Systems!F86,Systems!F87)</f>
        <v>1</v>
      </c>
      <c r="F20" s="550">
        <f>(G20&lt;&gt;"No")*CHOOSE(D20,Systems!C82,Systems!C83,Systems!C84,Systems!C85,Systems!C86,Systems!C87)</f>
        <v>3</v>
      </c>
      <c r="G20" s="725" t="s">
        <v>589</v>
      </c>
      <c r="H20" s="537"/>
      <c r="I20" s="538"/>
      <c r="J20" s="538"/>
      <c r="K20" s="538"/>
      <c r="L20" s="538"/>
      <c r="M20" s="538"/>
      <c r="N20" s="538"/>
      <c r="O20" s="650">
        <f>IF(OR(D20=3,D20=4,G20="No"),0,1)</f>
        <v>1</v>
      </c>
      <c r="P20" s="650">
        <f>IF(OR(D20&lt;3,G20="No"),0,1)</f>
        <v>0</v>
      </c>
      <c r="Q20" s="651">
        <f>IF(OR(D20&lt;3,G20="No"),0,1)</f>
        <v>0</v>
      </c>
      <c r="R20" s="640" t="s">
        <v>566</v>
      </c>
      <c r="S20" s="641">
        <f>(SUMPRODUCT(I5:Q5,I11:Q11)/SUM(I11:Q11))*INDEX(Systems!B14:G23,D11,3)*-1</f>
        <v>1.35</v>
      </c>
      <c r="AD20">
        <v>5</v>
      </c>
      <c r="AE20" s="678" t="s">
        <v>575</v>
      </c>
      <c r="AF20">
        <f>H$4*AF$17*INDEX(Armortable,MATCH(H$3,Armor!$C$2:$C$5,0),6)/INDEX(Armortable,MATCH(H$3,Armor!$C$2:$C$5,0),7)</f>
        <v>0.38333333333333336</v>
      </c>
      <c r="AG20">
        <f>I$4*AG$17*INDEX(Armortable,MATCH(I$3,Armor!$C$2:$C$5,0),6)/INDEX(Armortable,MATCH(I$3,Armor!$C$2:$C$5,0),7)</f>
        <v>1.7783999999999998</v>
      </c>
      <c r="AH20">
        <f>J$4*AH$17*INDEX(Armortable,MATCH(J$3,Armor!$C$2:$C$5,0),6)/INDEX(Armortable,MATCH(J$3,Armor!$C$2:$C$5,0),7)</f>
        <v>2.1059999999999999</v>
      </c>
      <c r="AI20">
        <f>K$4*AI$17*INDEX(Armortable,MATCH(K$3,Armor!$C$2:$C$5,0),6)/INDEX(Armortable,MATCH(K$3,Armor!$C$2:$C$5,0),7)</f>
        <v>1.8251999999999999</v>
      </c>
      <c r="AJ20">
        <f>L$4*AJ$17*INDEX(Armortable,MATCH(L$3,Armor!$C$2:$C$5,0),6)/INDEX(Armortable,MATCH(L$3,Armor!$C$2:$C$5,0),7)</f>
        <v>1.26</v>
      </c>
      <c r="AK20">
        <f>M$4*AK$17*INDEX(Armortable,MATCH(M$3,Armor!$C$2:$C$5,0),6)/INDEX(Armortable,MATCH(M$3,Armor!$C$2:$C$5,0),7)</f>
        <v>1.7549999999999999</v>
      </c>
      <c r="AL20">
        <f>N$4*AL$17*INDEX(Armortable,MATCH(N$3,Armor!$C$2:$C$5,0),6)/INDEX(Armortable,MATCH(N$3,Armor!$C$2:$C$5,0),7)</f>
        <v>1.7549999999999999</v>
      </c>
      <c r="AM20">
        <f>O$4*AM$17*INDEX(Armortable,MATCH(O$3,Armor!$C$2:$C$5,0),6)/INDEX(Armortable,MATCH(O$3,Armor!$C$2:$C$5,0),7)</f>
        <v>0.97500000000000009</v>
      </c>
      <c r="AN20">
        <f>P$4*AN$17*INDEX(Armortable,MATCH(P$3,Armor!$C$2:$C$5,0),6)/INDEX(Armortable,MATCH(P$3,Armor!$C$2:$C$5,0),7)</f>
        <v>1.6847999999999999</v>
      </c>
      <c r="AO20">
        <f>Q$4*AO$17*INDEX(Armortable,MATCH(Q$3,Armor!$C$2:$C$5,0),6)/INDEX(Armortable,MATCH(Q$3,Armor!$C$2:$C$5,0),7)</f>
        <v>1.6847999999999999</v>
      </c>
    </row>
    <row r="21" spans="1:41" ht="13.5" thickBot="1">
      <c r="C21" s="630" t="s">
        <v>558</v>
      </c>
      <c r="D21" s="835" t="s">
        <v>552</v>
      </c>
      <c r="E21" s="835"/>
      <c r="F21" s="835"/>
      <c r="G21" s="836"/>
      <c r="H21" s="648">
        <f t="shared" ref="H21:Q21" si="3">INDEX(Maxslots,MATCH($D$2,Chassis,0),MATCH(H2,Location,0))</f>
        <v>3</v>
      </c>
      <c r="I21" s="578">
        <f t="shared" si="3"/>
        <v>5</v>
      </c>
      <c r="J21" s="578">
        <f t="shared" si="3"/>
        <v>7</v>
      </c>
      <c r="K21" s="578">
        <f t="shared" si="3"/>
        <v>5</v>
      </c>
      <c r="L21" s="578">
        <f t="shared" si="3"/>
        <v>3</v>
      </c>
      <c r="M21" s="578">
        <f t="shared" si="3"/>
        <v>4</v>
      </c>
      <c r="N21" s="578">
        <f t="shared" si="3"/>
        <v>4</v>
      </c>
      <c r="O21" s="578">
        <f t="shared" si="3"/>
        <v>2</v>
      </c>
      <c r="P21" s="578">
        <f t="shared" si="3"/>
        <v>3</v>
      </c>
      <c r="Q21" s="649">
        <f t="shared" si="3"/>
        <v>3</v>
      </c>
      <c r="R21" s="636" t="s">
        <v>562</v>
      </c>
      <c r="S21" s="637" t="s">
        <v>563</v>
      </c>
      <c r="AD21">
        <v>6</v>
      </c>
      <c r="AE21" s="678" t="s">
        <v>576</v>
      </c>
      <c r="AF21">
        <f>H6-AF20</f>
        <v>0.6166666666666667</v>
      </c>
      <c r="AG21">
        <f>I6-AG20</f>
        <v>0.22160000000000024</v>
      </c>
      <c r="AH21">
        <f t="shared" ref="AH21:AO21" si="4">J6-AH20</f>
        <v>0.89400000000000013</v>
      </c>
      <c r="AI21">
        <f t="shared" si="4"/>
        <v>0.17480000000000007</v>
      </c>
      <c r="AJ21">
        <f t="shared" si="4"/>
        <v>0.74</v>
      </c>
      <c r="AK21">
        <f t="shared" si="4"/>
        <v>0.24500000000000011</v>
      </c>
      <c r="AL21">
        <f t="shared" si="4"/>
        <v>0.24500000000000011</v>
      </c>
      <c r="AM21">
        <f t="shared" si="4"/>
        <v>2.4999999999999911E-2</v>
      </c>
      <c r="AN21">
        <f t="shared" si="4"/>
        <v>0.31520000000000015</v>
      </c>
      <c r="AO21">
        <f t="shared" si="4"/>
        <v>0.31520000000000015</v>
      </c>
    </row>
    <row r="22" spans="1:41" ht="13.5" thickBot="1">
      <c r="C22" s="675">
        <f>G2-SUM(H8:Q8)-SUM(F11:F20)-SUM(F24:F33)-INDEX(Chassis!B4:C23,MATCH(D2,Chassis,0),2)</f>
        <v>7.0000000000000284E-2</v>
      </c>
      <c r="D22" s="837" t="s">
        <v>551</v>
      </c>
      <c r="E22" s="837"/>
      <c r="F22" s="837"/>
      <c r="G22" s="838"/>
      <c r="H22" s="652">
        <f>H21-SUM(H11:H20)-SUM(H24:H33)-H6</f>
        <v>0</v>
      </c>
      <c r="I22" s="653">
        <f t="shared" ref="I22:Q22" si="5">I21-SUM(I11:I20)-SUM(I24:I33)-I6</f>
        <v>3</v>
      </c>
      <c r="J22" s="653">
        <f t="shared" si="5"/>
        <v>2</v>
      </c>
      <c r="K22" s="653">
        <f t="shared" si="5"/>
        <v>3</v>
      </c>
      <c r="L22" s="653">
        <f t="shared" si="5"/>
        <v>1</v>
      </c>
      <c r="M22" s="653">
        <f t="shared" si="5"/>
        <v>1</v>
      </c>
      <c r="N22" s="653">
        <f t="shared" si="5"/>
        <v>1</v>
      </c>
      <c r="O22" s="653">
        <f t="shared" si="5"/>
        <v>0</v>
      </c>
      <c r="P22" s="653">
        <f t="shared" si="5"/>
        <v>0</v>
      </c>
      <c r="Q22" s="654">
        <f t="shared" si="5"/>
        <v>0</v>
      </c>
      <c r="R22" s="638">
        <f>SUM(R24:R33)</f>
        <v>2.5</v>
      </c>
      <c r="S22" s="639">
        <f>SUM(S24:S33)</f>
        <v>1.5</v>
      </c>
      <c r="AD22">
        <v>7</v>
      </c>
      <c r="AE22" s="506" t="s">
        <v>577</v>
      </c>
      <c r="AF22">
        <f>ROUNDDOWN((H$4-1)*INDEX(Armortable,MATCH(H$3,Armor!$C$2:$C$5,0),4),0)</f>
        <v>15</v>
      </c>
      <c r="AG22">
        <f>ROUNDDOWN((I$4-1)*INDEX(Armortable,MATCH(I$3,Armor!$C$2:$C$5,0),4),0)</f>
        <v>22</v>
      </c>
      <c r="AH22">
        <f>ROUNDDOWN((J$4-1)*INDEX(Armortable,MATCH(J$3,Armor!$C$2:$C$5,0),4),0)</f>
        <v>22</v>
      </c>
      <c r="AI22">
        <f>ROUNDDOWN((K$4-1)*INDEX(Armortable,MATCH(K$3,Armor!$C$2:$C$5,0),4),0)</f>
        <v>22</v>
      </c>
      <c r="AJ22">
        <f>ROUNDDOWN((L$4-1)*INDEX(Armortable,MATCH(L$3,Armor!$C$2:$C$5,0),4),0)</f>
        <v>20</v>
      </c>
      <c r="AK22">
        <f>ROUNDDOWN((M$4-1)*INDEX(Armortable,MATCH(M$3,Armor!$C$2:$C$5,0),4),0)</f>
        <v>22</v>
      </c>
      <c r="AL22">
        <f>ROUNDDOWN((N$4-1)*INDEX(Armortable,MATCH(N$3,Armor!$C$2:$C$5,0),4),0)</f>
        <v>22</v>
      </c>
      <c r="AM22">
        <f>ROUNDDOWN((O$4-1)*INDEX(Armortable,MATCH(O$3,Armor!$C$2:$C$5,0),4),0)</f>
        <v>26</v>
      </c>
      <c r="AN22">
        <f>ROUNDDOWN((P$4-1)*INDEX(Armortable,MATCH(P$3,Armor!$C$2:$C$5,0),4),0)</f>
        <v>22</v>
      </c>
      <c r="AO22">
        <f>ROUNDDOWN((Q$4-1)*INDEX(Armortable,MATCH(Q$3,Armor!$C$2:$C$5,0),4),0)</f>
        <v>22</v>
      </c>
    </row>
    <row r="23" spans="1:41">
      <c r="C23" s="623" t="s">
        <v>0</v>
      </c>
      <c r="D23" s="624" t="s">
        <v>553</v>
      </c>
      <c r="E23" s="625" t="s">
        <v>2</v>
      </c>
      <c r="F23" s="578" t="s">
        <v>541</v>
      </c>
      <c r="G23" s="626" t="s">
        <v>546</v>
      </c>
      <c r="H23" s="627" t="s">
        <v>536</v>
      </c>
      <c r="I23" s="540" t="s">
        <v>544</v>
      </c>
      <c r="J23" s="540" t="s">
        <v>161</v>
      </c>
      <c r="K23" s="540" t="s">
        <v>543</v>
      </c>
      <c r="L23" s="540" t="s">
        <v>538</v>
      </c>
      <c r="M23" s="540" t="s">
        <v>547</v>
      </c>
      <c r="N23" s="540" t="s">
        <v>548</v>
      </c>
      <c r="O23" s="540" t="s">
        <v>545</v>
      </c>
      <c r="P23" s="540" t="s">
        <v>549</v>
      </c>
      <c r="Q23" s="628" t="s">
        <v>550</v>
      </c>
      <c r="R23" s="634" t="s">
        <v>562</v>
      </c>
      <c r="S23" s="635" t="s">
        <v>563</v>
      </c>
      <c r="T23" s="629" t="s">
        <v>7</v>
      </c>
      <c r="AD23">
        <v>8</v>
      </c>
    </row>
    <row r="24" spans="1:41">
      <c r="C24" s="726"/>
      <c r="D24" s="727"/>
      <c r="E24" s="622">
        <f t="shared" ref="E24:E33" si="6">IF(C24&lt;&gt;"",INDEX(Weapontable,MATCH(C24,Weapons,0),3)+D24*(INDEX(Weapontable,MATCH(C24,Weapons,0),13)&gt;0),0)</f>
        <v>0</v>
      </c>
      <c r="F24" s="622">
        <f t="shared" ref="F24:F33" si="7">IF(C24&lt;&gt;"",INDEX(Weapontable,MATCH(C24,Weapons,0),2)+D24*(INDEX(Weapontable,MATCH(C24,Weapons,0),13)&gt;0)/2,0)</f>
        <v>0</v>
      </c>
      <c r="G24" s="731" t="s">
        <v>547</v>
      </c>
      <c r="H24" s="656">
        <f t="shared" ref="H24:Q33" si="8">IF($G24=H$2,$E24,0)</f>
        <v>0</v>
      </c>
      <c r="I24" s="657">
        <f t="shared" si="8"/>
        <v>0</v>
      </c>
      <c r="J24" s="657">
        <f t="shared" si="8"/>
        <v>0</v>
      </c>
      <c r="K24" s="657">
        <f t="shared" si="8"/>
        <v>0</v>
      </c>
      <c r="L24" s="657">
        <f t="shared" si="8"/>
        <v>0</v>
      </c>
      <c r="M24" s="657">
        <f t="shared" si="8"/>
        <v>0</v>
      </c>
      <c r="N24" s="657">
        <f t="shared" si="8"/>
        <v>0</v>
      </c>
      <c r="O24" s="657">
        <f t="shared" si="8"/>
        <v>0</v>
      </c>
      <c r="P24" s="657">
        <f t="shared" si="8"/>
        <v>0</v>
      </c>
      <c r="Q24" s="658">
        <f t="shared" si="8"/>
        <v>0</v>
      </c>
      <c r="R24" s="659">
        <f>IF(C24&lt;&gt;0,INDEX(Weapontable,MATCH(C24,Weapons,0),9)+'Mech Test'!B$7,0)</f>
        <v>0</v>
      </c>
      <c r="S24" s="660">
        <f>IF(C24&lt;&gt;0,INDEX(Weapontable,MATCH(C24,Weapons,0),11)+'Mech Test'!B$6*INDEX(Weapontable,MATCH(C24,Weapons,0),10)/60,0)</f>
        <v>0</v>
      </c>
      <c r="T24" s="655">
        <f t="shared" ref="T24:T33" si="9">IF(C24&lt;&gt;0,INDEX(Weapontable,MATCH(C24,Weapons,0),13)*D24,0)</f>
        <v>0</v>
      </c>
      <c r="AD24">
        <v>9</v>
      </c>
    </row>
    <row r="25" spans="1:41">
      <c r="C25" s="728"/>
      <c r="D25" s="720"/>
      <c r="E25" s="579">
        <f t="shared" si="6"/>
        <v>0</v>
      </c>
      <c r="F25" s="579">
        <f t="shared" si="7"/>
        <v>0</v>
      </c>
      <c r="G25" s="724" t="s">
        <v>548</v>
      </c>
      <c r="H25" s="661">
        <f t="shared" si="8"/>
        <v>0</v>
      </c>
      <c r="I25" s="541">
        <f t="shared" si="8"/>
        <v>0</v>
      </c>
      <c r="J25" s="541">
        <f t="shared" si="8"/>
        <v>0</v>
      </c>
      <c r="K25" s="541">
        <f t="shared" si="8"/>
        <v>0</v>
      </c>
      <c r="L25" s="541">
        <f t="shared" si="8"/>
        <v>0</v>
      </c>
      <c r="M25" s="541">
        <f t="shared" si="8"/>
        <v>0</v>
      </c>
      <c r="N25" s="541">
        <f t="shared" si="8"/>
        <v>0</v>
      </c>
      <c r="O25" s="541">
        <f t="shared" si="8"/>
        <v>0</v>
      </c>
      <c r="P25" s="541">
        <f t="shared" si="8"/>
        <v>0</v>
      </c>
      <c r="Q25" s="662">
        <f t="shared" si="8"/>
        <v>0</v>
      </c>
      <c r="R25" s="663">
        <f>IF(C25&lt;&gt;0,INDEX(Weapontable,MATCH(C25,Weapons,0),9)+'Mech Test'!C$7,0)</f>
        <v>0</v>
      </c>
      <c r="S25" s="664">
        <f>IF(C25&lt;&gt;0,INDEX(Weapontable,MATCH(C25,Weapons,0),11)+'Mech Test'!C$6*INDEX(Weapontable,MATCH(C25,Weapons,0),10)/60,0)</f>
        <v>0</v>
      </c>
      <c r="T25" s="644">
        <f t="shared" si="9"/>
        <v>0</v>
      </c>
      <c r="AD25">
        <v>10</v>
      </c>
    </row>
    <row r="26" spans="1:41">
      <c r="C26" s="728" t="s">
        <v>30</v>
      </c>
      <c r="D26" s="720"/>
      <c r="E26" s="579">
        <f t="shared" si="6"/>
        <v>1</v>
      </c>
      <c r="F26" s="579">
        <f t="shared" si="7"/>
        <v>3</v>
      </c>
      <c r="G26" s="724" t="s">
        <v>547</v>
      </c>
      <c r="H26" s="661">
        <f t="shared" si="8"/>
        <v>0</v>
      </c>
      <c r="I26" s="541">
        <f t="shared" si="8"/>
        <v>0</v>
      </c>
      <c r="J26" s="541">
        <f t="shared" si="8"/>
        <v>0</v>
      </c>
      <c r="K26" s="541">
        <f t="shared" si="8"/>
        <v>0</v>
      </c>
      <c r="L26" s="541">
        <f t="shared" si="8"/>
        <v>0</v>
      </c>
      <c r="M26" s="541">
        <f t="shared" si="8"/>
        <v>1</v>
      </c>
      <c r="N26" s="541">
        <f t="shared" si="8"/>
        <v>0</v>
      </c>
      <c r="O26" s="541">
        <f t="shared" si="8"/>
        <v>0</v>
      </c>
      <c r="P26" s="541">
        <f t="shared" si="8"/>
        <v>0</v>
      </c>
      <c r="Q26" s="662">
        <f t="shared" si="8"/>
        <v>0</v>
      </c>
      <c r="R26" s="663">
        <f>IF(C26&lt;&gt;0,INDEX(Weapontable,MATCH(C26,Weapons,0),9)+'Mech Test'!D$7,0)</f>
        <v>1.25</v>
      </c>
      <c r="S26" s="664">
        <f>IF(C26&lt;&gt;0,INDEX(Weapontable,MATCH(C26,Weapons,0),11)+'Mech Test'!D$6*INDEX(Weapontable,MATCH(C26,Weapons,0),10)/60,0)</f>
        <v>0.75</v>
      </c>
      <c r="T26" s="644">
        <f t="shared" si="9"/>
        <v>0</v>
      </c>
      <c r="AD26">
        <v>11</v>
      </c>
    </row>
    <row r="27" spans="1:41">
      <c r="C27" s="728" t="s">
        <v>30</v>
      </c>
      <c r="D27" s="720"/>
      <c r="E27" s="579">
        <f t="shared" si="6"/>
        <v>1</v>
      </c>
      <c r="F27" s="579">
        <f t="shared" si="7"/>
        <v>3</v>
      </c>
      <c r="G27" s="724" t="s">
        <v>548</v>
      </c>
      <c r="H27" s="661">
        <f t="shared" si="8"/>
        <v>0</v>
      </c>
      <c r="I27" s="541">
        <f t="shared" si="8"/>
        <v>0</v>
      </c>
      <c r="J27" s="541">
        <f t="shared" si="8"/>
        <v>0</v>
      </c>
      <c r="K27" s="541">
        <f t="shared" si="8"/>
        <v>0</v>
      </c>
      <c r="L27" s="541">
        <f t="shared" si="8"/>
        <v>0</v>
      </c>
      <c r="M27" s="541">
        <f t="shared" si="8"/>
        <v>0</v>
      </c>
      <c r="N27" s="541">
        <f t="shared" si="8"/>
        <v>1</v>
      </c>
      <c r="O27" s="541">
        <f t="shared" si="8"/>
        <v>0</v>
      </c>
      <c r="P27" s="541">
        <f t="shared" si="8"/>
        <v>0</v>
      </c>
      <c r="Q27" s="662">
        <f t="shared" si="8"/>
        <v>0</v>
      </c>
      <c r="R27" s="663">
        <f>IF(C27&lt;&gt;0,INDEX(Weapontable,MATCH(C27,Weapons,0),9)+'Mech Test'!E$7,0)</f>
        <v>1.25</v>
      </c>
      <c r="S27" s="664">
        <f>IF(C27&lt;&gt;0,INDEX(Weapontable,MATCH(C27,Weapons,0),11)+'Mech Test'!E$6*INDEX(Weapontable,MATCH(C27,Weapons,0),10)/60,0)</f>
        <v>0.75</v>
      </c>
      <c r="T27" s="644">
        <f t="shared" si="9"/>
        <v>0</v>
      </c>
      <c r="AD27">
        <v>12</v>
      </c>
    </row>
    <row r="28" spans="1:41">
      <c r="C28" s="729"/>
      <c r="D28" s="720"/>
      <c r="E28" s="579">
        <f t="shared" si="6"/>
        <v>0</v>
      </c>
      <c r="F28" s="579">
        <f t="shared" si="7"/>
        <v>0</v>
      </c>
      <c r="G28" s="724" t="s">
        <v>543</v>
      </c>
      <c r="H28" s="661">
        <f t="shared" si="8"/>
        <v>0</v>
      </c>
      <c r="I28" s="541">
        <f t="shared" si="8"/>
        <v>0</v>
      </c>
      <c r="J28" s="541">
        <f t="shared" si="8"/>
        <v>0</v>
      </c>
      <c r="K28" s="541">
        <f t="shared" si="8"/>
        <v>0</v>
      </c>
      <c r="L28" s="541">
        <f t="shared" si="8"/>
        <v>0</v>
      </c>
      <c r="M28" s="541">
        <f t="shared" si="8"/>
        <v>0</v>
      </c>
      <c r="N28" s="541">
        <f t="shared" si="8"/>
        <v>0</v>
      </c>
      <c r="O28" s="541">
        <f t="shared" si="8"/>
        <v>0</v>
      </c>
      <c r="P28" s="541">
        <f t="shared" si="8"/>
        <v>0</v>
      </c>
      <c r="Q28" s="662">
        <f t="shared" si="8"/>
        <v>0</v>
      </c>
      <c r="R28" s="663">
        <f>IF(C28&lt;&gt;0,INDEX(Weapontable,MATCH(C28,Weapons,0),9)+'Mech Test'!F$7,0)</f>
        <v>0</v>
      </c>
      <c r="S28" s="664">
        <f>IF(C28&lt;&gt;0,INDEX(Weapontable,MATCH(C28,Weapons,0),11)+'Mech Test'!F$6*INDEX(Weapontable,MATCH(C28,Weapons,0),10)/60,0)</f>
        <v>0</v>
      </c>
      <c r="T28" s="644">
        <f t="shared" si="9"/>
        <v>0</v>
      </c>
      <c r="AD28">
        <v>13</v>
      </c>
    </row>
    <row r="29" spans="1:41">
      <c r="C29" s="729"/>
      <c r="D29" s="720"/>
      <c r="E29" s="579">
        <f t="shared" si="6"/>
        <v>0</v>
      </c>
      <c r="F29" s="579">
        <f t="shared" si="7"/>
        <v>0</v>
      </c>
      <c r="G29" s="724" t="s">
        <v>544</v>
      </c>
      <c r="H29" s="661">
        <f t="shared" si="8"/>
        <v>0</v>
      </c>
      <c r="I29" s="541">
        <f t="shared" si="8"/>
        <v>0</v>
      </c>
      <c r="J29" s="541">
        <f t="shared" si="8"/>
        <v>0</v>
      </c>
      <c r="K29" s="541">
        <f t="shared" si="8"/>
        <v>0</v>
      </c>
      <c r="L29" s="541">
        <f t="shared" si="8"/>
        <v>0</v>
      </c>
      <c r="M29" s="541">
        <f t="shared" si="8"/>
        <v>0</v>
      </c>
      <c r="N29" s="541">
        <f t="shared" si="8"/>
        <v>0</v>
      </c>
      <c r="O29" s="541">
        <f t="shared" si="8"/>
        <v>0</v>
      </c>
      <c r="P29" s="541">
        <f t="shared" si="8"/>
        <v>0</v>
      </c>
      <c r="Q29" s="662">
        <f t="shared" si="8"/>
        <v>0</v>
      </c>
      <c r="R29" s="663">
        <f>IF(C29&lt;&gt;0,INDEX(Weapontable,MATCH(C29,Weapons,0),9)+'Mech Test'!G$7,0)</f>
        <v>0</v>
      </c>
      <c r="S29" s="664">
        <f>IF(C29&lt;&gt;0,INDEX(Weapontable,MATCH(C29,Weapons,0),11)+'Mech Test'!G$6*INDEX(Weapontable,MATCH(C29,Weapons,0),10)/60,0)</f>
        <v>0</v>
      </c>
      <c r="T29" s="644">
        <f t="shared" si="9"/>
        <v>0</v>
      </c>
      <c r="AD29">
        <v>14</v>
      </c>
    </row>
    <row r="30" spans="1:41">
      <c r="C30" s="729"/>
      <c r="D30" s="720"/>
      <c r="E30" s="579">
        <f t="shared" si="6"/>
        <v>0</v>
      </c>
      <c r="F30" s="579">
        <f t="shared" si="7"/>
        <v>0</v>
      </c>
      <c r="G30" s="724" t="s">
        <v>161</v>
      </c>
      <c r="H30" s="661">
        <f t="shared" si="8"/>
        <v>0</v>
      </c>
      <c r="I30" s="541">
        <f t="shared" si="8"/>
        <v>0</v>
      </c>
      <c r="J30" s="541">
        <f t="shared" si="8"/>
        <v>0</v>
      </c>
      <c r="K30" s="541">
        <f t="shared" si="8"/>
        <v>0</v>
      </c>
      <c r="L30" s="541">
        <f t="shared" si="8"/>
        <v>0</v>
      </c>
      <c r="M30" s="541">
        <f t="shared" si="8"/>
        <v>0</v>
      </c>
      <c r="N30" s="541">
        <f t="shared" si="8"/>
        <v>0</v>
      </c>
      <c r="O30" s="541">
        <f t="shared" si="8"/>
        <v>0</v>
      </c>
      <c r="P30" s="541">
        <f t="shared" si="8"/>
        <v>0</v>
      </c>
      <c r="Q30" s="662">
        <f t="shared" si="8"/>
        <v>0</v>
      </c>
      <c r="R30" s="663">
        <f>IF(C30&lt;&gt;0,INDEX(Weapontable,MATCH(C30,Weapons,0),9)+'Mech Test'!H$7,0)</f>
        <v>0</v>
      </c>
      <c r="S30" s="664">
        <f>IF(C30&lt;&gt;0,INDEX(Weapontable,MATCH(C30,Weapons,0),11)+'Mech Test'!H$6*INDEX(Weapontable,MATCH(C30,Weapons,0),10)/60,0)</f>
        <v>0</v>
      </c>
      <c r="T30" s="644">
        <f t="shared" si="9"/>
        <v>0</v>
      </c>
      <c r="AD30">
        <v>15</v>
      </c>
    </row>
    <row r="31" spans="1:41">
      <c r="C31" s="729"/>
      <c r="D31" s="720"/>
      <c r="E31" s="579">
        <f t="shared" si="6"/>
        <v>0</v>
      </c>
      <c r="F31" s="579">
        <f t="shared" si="7"/>
        <v>0</v>
      </c>
      <c r="G31" s="721"/>
      <c r="H31" s="661">
        <f t="shared" si="8"/>
        <v>0</v>
      </c>
      <c r="I31" s="541">
        <f t="shared" si="8"/>
        <v>0</v>
      </c>
      <c r="J31" s="541">
        <f t="shared" si="8"/>
        <v>0</v>
      </c>
      <c r="K31" s="541">
        <f t="shared" si="8"/>
        <v>0</v>
      </c>
      <c r="L31" s="541">
        <f t="shared" si="8"/>
        <v>0</v>
      </c>
      <c r="M31" s="541">
        <f t="shared" si="8"/>
        <v>0</v>
      </c>
      <c r="N31" s="541">
        <f t="shared" si="8"/>
        <v>0</v>
      </c>
      <c r="O31" s="541">
        <f t="shared" si="8"/>
        <v>0</v>
      </c>
      <c r="P31" s="541">
        <f t="shared" si="8"/>
        <v>0</v>
      </c>
      <c r="Q31" s="662">
        <f t="shared" si="8"/>
        <v>0</v>
      </c>
      <c r="R31" s="663">
        <f>IF(C31&lt;&gt;0,INDEX(Weapontable,MATCH(C31,Weapons,0),9)+'Mech Test'!I$7,0)</f>
        <v>0</v>
      </c>
      <c r="S31" s="664">
        <f>IF(C31&lt;&gt;0,INDEX(Weapontable,MATCH(C31,Weapons,0),11)+'Mech Test'!I$6*INDEX(Weapontable,MATCH(C31,Weapons,0),10)/60,0)</f>
        <v>0</v>
      </c>
      <c r="T31" s="644">
        <f t="shared" si="9"/>
        <v>0</v>
      </c>
      <c r="AD31">
        <v>16</v>
      </c>
    </row>
    <row r="32" spans="1:41">
      <c r="A32" s="506" t="s">
        <v>559</v>
      </c>
      <c r="C32" s="729"/>
      <c r="D32" s="720"/>
      <c r="E32" s="579">
        <f t="shared" si="6"/>
        <v>0</v>
      </c>
      <c r="F32" s="579">
        <f t="shared" si="7"/>
        <v>0</v>
      </c>
      <c r="G32" s="721"/>
      <c r="H32" s="661">
        <f t="shared" si="8"/>
        <v>0</v>
      </c>
      <c r="I32" s="541">
        <f t="shared" si="8"/>
        <v>0</v>
      </c>
      <c r="J32" s="541">
        <f t="shared" si="8"/>
        <v>0</v>
      </c>
      <c r="K32" s="541">
        <f t="shared" si="8"/>
        <v>0</v>
      </c>
      <c r="L32" s="541">
        <f t="shared" si="8"/>
        <v>0</v>
      </c>
      <c r="M32" s="541">
        <f t="shared" si="8"/>
        <v>0</v>
      </c>
      <c r="N32" s="541">
        <f t="shared" si="8"/>
        <v>0</v>
      </c>
      <c r="O32" s="541">
        <f t="shared" si="8"/>
        <v>0</v>
      </c>
      <c r="P32" s="541">
        <f t="shared" si="8"/>
        <v>0</v>
      </c>
      <c r="Q32" s="662">
        <f t="shared" si="8"/>
        <v>0</v>
      </c>
      <c r="R32" s="663">
        <f>IF(C32&lt;&gt;0,INDEX(Weapontable,MATCH(C32,Weapons,0),9),0)</f>
        <v>0</v>
      </c>
      <c r="S32" s="664">
        <f>IF(C32&lt;&gt;0,INDEX(Weapontable,MATCH(C32,Weapons,0),11)+'Mech Test'!B$6*INDEX(Weapontable,MATCH(C32,Weapons,0),10)/60,0)</f>
        <v>0</v>
      </c>
      <c r="T32" s="644">
        <f t="shared" si="9"/>
        <v>0</v>
      </c>
      <c r="AD32">
        <v>17</v>
      </c>
    </row>
    <row r="33" spans="1:30" ht="13.5" thickBot="1">
      <c r="A33" s="506" t="s">
        <v>559</v>
      </c>
      <c r="C33" s="730"/>
      <c r="D33" s="723"/>
      <c r="E33" s="544">
        <f t="shared" si="6"/>
        <v>0</v>
      </c>
      <c r="F33" s="544">
        <f t="shared" si="7"/>
        <v>0</v>
      </c>
      <c r="G33" s="732"/>
      <c r="H33" s="545">
        <f t="shared" si="8"/>
        <v>0</v>
      </c>
      <c r="I33" s="542">
        <f t="shared" si="8"/>
        <v>0</v>
      </c>
      <c r="J33" s="542">
        <f t="shared" si="8"/>
        <v>0</v>
      </c>
      <c r="K33" s="542">
        <f t="shared" si="8"/>
        <v>0</v>
      </c>
      <c r="L33" s="542">
        <f t="shared" si="8"/>
        <v>0</v>
      </c>
      <c r="M33" s="542">
        <f t="shared" si="8"/>
        <v>0</v>
      </c>
      <c r="N33" s="542">
        <f t="shared" si="8"/>
        <v>0</v>
      </c>
      <c r="O33" s="542">
        <f t="shared" si="8"/>
        <v>0</v>
      </c>
      <c r="P33" s="542">
        <f t="shared" si="8"/>
        <v>0</v>
      </c>
      <c r="Q33" s="621">
        <f t="shared" si="8"/>
        <v>0</v>
      </c>
      <c r="R33" s="665">
        <f>IF(C33&lt;&gt;0,INDEX(Weapontable,MATCH(C33,Weapons,0),9),0)</f>
        <v>0</v>
      </c>
      <c r="S33" s="666">
        <f>IF(C33&lt;&gt;0,INDEX(Weapontable,MATCH(C33,Weapons,0),11)+'Mech Test'!B$6*INDEX(Weapontable,MATCH(C33,Weapons,0),10)/60,0)</f>
        <v>0</v>
      </c>
      <c r="T33" s="645">
        <f t="shared" si="9"/>
        <v>0</v>
      </c>
      <c r="AD33">
        <v>18</v>
      </c>
    </row>
    <row r="34" spans="1:30">
      <c r="AD34">
        <v>19</v>
      </c>
    </row>
    <row r="35" spans="1:30">
      <c r="AD35">
        <v>20</v>
      </c>
    </row>
    <row r="36" spans="1:30">
      <c r="AD36">
        <v>21</v>
      </c>
    </row>
    <row r="37" spans="1:30">
      <c r="AD37">
        <v>22</v>
      </c>
    </row>
    <row r="38" spans="1:30">
      <c r="AD38">
        <v>23</v>
      </c>
    </row>
    <row r="39" spans="1:30">
      <c r="AD39">
        <v>24</v>
      </c>
    </row>
    <row r="40" spans="1:30">
      <c r="AD40">
        <v>25</v>
      </c>
    </row>
    <row r="41" spans="1:30">
      <c r="AD41">
        <v>26</v>
      </c>
    </row>
    <row r="42" spans="1:30">
      <c r="AD42">
        <v>27</v>
      </c>
    </row>
    <row r="43" spans="1:30">
      <c r="AD43">
        <v>28</v>
      </c>
    </row>
    <row r="44" spans="1:30">
      <c r="AD44">
        <v>29</v>
      </c>
    </row>
    <row r="45" spans="1:30">
      <c r="AD45">
        <v>30</v>
      </c>
    </row>
    <row r="46" spans="1:30">
      <c r="AD46">
        <v>31</v>
      </c>
    </row>
    <row r="47" spans="1:30">
      <c r="AD47">
        <v>32</v>
      </c>
    </row>
    <row r="48" spans="1:30">
      <c r="AD48">
        <v>33</v>
      </c>
    </row>
    <row r="49" spans="30:30">
      <c r="AD49">
        <v>34</v>
      </c>
    </row>
    <row r="50" spans="30:30">
      <c r="AD50">
        <v>35</v>
      </c>
    </row>
    <row r="51" spans="30:30">
      <c r="AD51">
        <v>36</v>
      </c>
    </row>
    <row r="52" spans="30:30">
      <c r="AD52">
        <v>37</v>
      </c>
    </row>
    <row r="53" spans="30:30">
      <c r="AD53">
        <v>38</v>
      </c>
    </row>
    <row r="54" spans="30:30">
      <c r="AD54">
        <v>39</v>
      </c>
    </row>
    <row r="55" spans="30:30">
      <c r="AD55">
        <v>40</v>
      </c>
    </row>
    <row r="56" spans="30:30">
      <c r="AD56">
        <v>41</v>
      </c>
    </row>
    <row r="57" spans="30:30">
      <c r="AD57">
        <v>42</v>
      </c>
    </row>
    <row r="58" spans="30:30">
      <c r="AD58">
        <v>43</v>
      </c>
    </row>
    <row r="59" spans="30:30">
      <c r="AD59">
        <v>44</v>
      </c>
    </row>
    <row r="60" spans="30:30">
      <c r="AD60">
        <v>45</v>
      </c>
    </row>
    <row r="61" spans="30:30">
      <c r="AD61">
        <v>46</v>
      </c>
    </row>
    <row r="62" spans="30:30">
      <c r="AD62">
        <v>47</v>
      </c>
    </row>
    <row r="63" spans="30:30">
      <c r="AD63">
        <v>48</v>
      </c>
    </row>
    <row r="64" spans="30:30">
      <c r="AD64">
        <v>49</v>
      </c>
    </row>
    <row r="65" spans="30:30">
      <c r="AD65">
        <v>50</v>
      </c>
    </row>
    <row r="66" spans="30:30">
      <c r="AD66">
        <v>51</v>
      </c>
    </row>
    <row r="67" spans="30:30">
      <c r="AD67">
        <v>52</v>
      </c>
    </row>
    <row r="68" spans="30:30">
      <c r="AD68">
        <v>53</v>
      </c>
    </row>
    <row r="69" spans="30:30">
      <c r="AD69">
        <v>54</v>
      </c>
    </row>
    <row r="70" spans="30:30">
      <c r="AD70">
        <v>55</v>
      </c>
    </row>
    <row r="71" spans="30:30">
      <c r="AD71">
        <v>56</v>
      </c>
    </row>
    <row r="72" spans="30:30">
      <c r="AD72">
        <v>57</v>
      </c>
    </row>
    <row r="73" spans="30:30">
      <c r="AD73">
        <v>58</v>
      </c>
    </row>
    <row r="74" spans="30:30">
      <c r="AD74">
        <v>59</v>
      </c>
    </row>
    <row r="75" spans="30:30">
      <c r="AD75">
        <v>60</v>
      </c>
    </row>
    <row r="76" spans="30:30">
      <c r="AD76">
        <v>61</v>
      </c>
    </row>
    <row r="77" spans="30:30">
      <c r="AD77">
        <v>62</v>
      </c>
    </row>
    <row r="78" spans="30:30">
      <c r="AD78">
        <v>63</v>
      </c>
    </row>
    <row r="79" spans="30:30">
      <c r="AD79">
        <v>64</v>
      </c>
    </row>
    <row r="80" spans="30:30">
      <c r="AD80">
        <v>65</v>
      </c>
    </row>
    <row r="81" spans="30:30">
      <c r="AD81">
        <v>66</v>
      </c>
    </row>
    <row r="82" spans="30:30">
      <c r="AD82">
        <v>67</v>
      </c>
    </row>
    <row r="83" spans="30:30">
      <c r="AD83">
        <v>68</v>
      </c>
    </row>
    <row r="84" spans="30:30">
      <c r="AD84">
        <v>69</v>
      </c>
    </row>
    <row r="85" spans="30:30">
      <c r="AD85">
        <v>70</v>
      </c>
    </row>
    <row r="86" spans="30:30">
      <c r="AD86">
        <v>71</v>
      </c>
    </row>
    <row r="87" spans="30:30">
      <c r="AD87">
        <v>72</v>
      </c>
    </row>
    <row r="88" spans="30:30">
      <c r="AD88">
        <v>73</v>
      </c>
    </row>
    <row r="89" spans="30:30">
      <c r="AD89">
        <v>74</v>
      </c>
    </row>
    <row r="90" spans="30:30">
      <c r="AD90">
        <v>75</v>
      </c>
    </row>
    <row r="91" spans="30:30">
      <c r="AD91">
        <v>76</v>
      </c>
    </row>
    <row r="92" spans="30:30">
      <c r="AD92">
        <v>77</v>
      </c>
    </row>
    <row r="93" spans="30:30">
      <c r="AD93">
        <v>78</v>
      </c>
    </row>
    <row r="94" spans="30:30">
      <c r="AD94">
        <v>79</v>
      </c>
    </row>
    <row r="95" spans="30:30">
      <c r="AD95">
        <v>80</v>
      </c>
    </row>
    <row r="96" spans="30:30">
      <c r="AD96">
        <v>81</v>
      </c>
    </row>
    <row r="97" spans="30:30">
      <c r="AD97">
        <v>82</v>
      </c>
    </row>
    <row r="98" spans="30:30">
      <c r="AD98">
        <v>83</v>
      </c>
    </row>
    <row r="99" spans="30:30">
      <c r="AD99">
        <v>84</v>
      </c>
    </row>
    <row r="100" spans="30:30">
      <c r="AD100">
        <v>85</v>
      </c>
    </row>
    <row r="101" spans="30:30">
      <c r="AD101">
        <v>86</v>
      </c>
    </row>
    <row r="102" spans="30:30">
      <c r="AD102">
        <v>87</v>
      </c>
    </row>
    <row r="103" spans="30:30">
      <c r="AD103">
        <v>88</v>
      </c>
    </row>
    <row r="104" spans="30:30">
      <c r="AD104">
        <v>89</v>
      </c>
    </row>
    <row r="105" spans="30:30">
      <c r="AD105">
        <v>90</v>
      </c>
    </row>
    <row r="106" spans="30:30">
      <c r="AD106">
        <v>91</v>
      </c>
    </row>
    <row r="107" spans="30:30">
      <c r="AD107">
        <v>92</v>
      </c>
    </row>
    <row r="108" spans="30:30">
      <c r="AD108">
        <v>93</v>
      </c>
    </row>
    <row r="109" spans="30:30">
      <c r="AD109">
        <v>94</v>
      </c>
    </row>
    <row r="110" spans="30:30">
      <c r="AD110">
        <v>95</v>
      </c>
    </row>
    <row r="111" spans="30:30">
      <c r="AD111">
        <v>96</v>
      </c>
    </row>
    <row r="112" spans="30:30">
      <c r="AD112">
        <v>97</v>
      </c>
    </row>
    <row r="113" spans="30:30">
      <c r="AD113">
        <v>98</v>
      </c>
    </row>
    <row r="114" spans="30:30">
      <c r="AD114">
        <v>99</v>
      </c>
    </row>
    <row r="115" spans="30:30">
      <c r="AD115">
        <v>100</v>
      </c>
    </row>
    <row r="116" spans="30:30">
      <c r="AD116">
        <v>101</v>
      </c>
    </row>
    <row r="117" spans="30:30">
      <c r="AD117">
        <v>102</v>
      </c>
    </row>
    <row r="118" spans="30:30">
      <c r="AD118">
        <v>103</v>
      </c>
    </row>
    <row r="119" spans="30:30">
      <c r="AD119">
        <v>104</v>
      </c>
    </row>
    <row r="120" spans="30:30">
      <c r="AD120">
        <v>105</v>
      </c>
    </row>
    <row r="121" spans="30:30">
      <c r="AD121">
        <v>106</v>
      </c>
    </row>
    <row r="122" spans="30:30">
      <c r="AD122">
        <v>107</v>
      </c>
    </row>
    <row r="123" spans="30:30">
      <c r="AD123">
        <v>108</v>
      </c>
    </row>
    <row r="124" spans="30:30">
      <c r="AD124">
        <v>109</v>
      </c>
    </row>
    <row r="125" spans="30:30">
      <c r="AD125">
        <v>110</v>
      </c>
    </row>
    <row r="126" spans="30:30">
      <c r="AD126">
        <v>111</v>
      </c>
    </row>
  </sheetData>
  <mergeCells count="9">
    <mergeCell ref="S12:T12"/>
    <mergeCell ref="E2:F2"/>
    <mergeCell ref="D21:G21"/>
    <mergeCell ref="D22:G22"/>
    <mergeCell ref="E3:F3"/>
    <mergeCell ref="E4:F4"/>
    <mergeCell ref="E6:F6"/>
    <mergeCell ref="E8:F8"/>
    <mergeCell ref="D7:G7"/>
  </mergeCells>
  <conditionalFormatting sqref="H11:Q20 H24:Q33 T24:T33 R25:S33">
    <cfRule type="cellIs" dxfId="9" priority="16" operator="equal">
      <formula>0</formula>
    </cfRule>
  </conditionalFormatting>
  <conditionalFormatting sqref="F11:F20">
    <cfRule type="cellIs" dxfId="8" priority="15" operator="equal">
      <formula>0</formula>
    </cfRule>
  </conditionalFormatting>
  <conditionalFormatting sqref="H22:Q23 R23:T23 C22">
    <cfRule type="cellIs" dxfId="7" priority="14" operator="lessThan">
      <formula>0</formula>
    </cfRule>
  </conditionalFormatting>
  <conditionalFormatting sqref="E24:F33 H22:Q22">
    <cfRule type="cellIs" dxfId="6" priority="13" operator="equal">
      <formula>0</formula>
    </cfRule>
  </conditionalFormatting>
  <conditionalFormatting sqref="H4:Q5">
    <cfRule type="cellIs" dxfId="5" priority="11" operator="greaterThan">
      <formula>$C$6</formula>
    </cfRule>
  </conditionalFormatting>
  <conditionalFormatting sqref="H4:H5">
    <cfRule type="cellIs" dxfId="4" priority="10" operator="greaterThan">
      <formula>$C$9</formula>
    </cfRule>
  </conditionalFormatting>
  <conditionalFormatting sqref="S22">
    <cfRule type="cellIs" dxfId="3" priority="6" operator="greaterThan">
      <formula>$S$20</formula>
    </cfRule>
  </conditionalFormatting>
  <conditionalFormatting sqref="H7:Q7">
    <cfRule type="iconSet" priority="3">
      <iconSet iconSet="4Rating" showValue="0">
        <cfvo type="percent" val="0"/>
        <cfvo type="num" val="0.25"/>
        <cfvo type="num" val="0.5"/>
        <cfvo type="num" val="0.75"/>
      </iconSet>
    </cfRule>
  </conditionalFormatting>
  <conditionalFormatting sqref="H9:Q9">
    <cfRule type="expression" dxfId="2" priority="2">
      <formula>H$9=AF$22</formula>
    </cfRule>
  </conditionalFormatting>
  <conditionalFormatting sqref="C12 C16">
    <cfRule type="expression" dxfId="1" priority="1">
      <formula>G12=""</formula>
    </cfRule>
  </conditionalFormatting>
  <dataValidations count="20">
    <dataValidation type="list" allowBlank="1" showInputMessage="1" showErrorMessage="1" sqref="H4">
      <formula1>OFFSET(Armor_Select,0,0,C9,1)</formula1>
    </dataValidation>
    <dataValidation type="list" allowBlank="1" showInputMessage="1" showErrorMessage="1" sqref="I4">
      <formula1>OFFSET(Armor_Select,0,0,C6,1)</formula1>
    </dataValidation>
    <dataValidation type="list" allowBlank="1" showInputMessage="1" showErrorMessage="1" sqref="J4:Q4">
      <formula1>OFFSET(Armor_Select,0,0,$C6,1)</formula1>
    </dataValidation>
    <dataValidation type="list" allowBlank="1" showInputMessage="1" showErrorMessage="1" sqref="G12">
      <formula1>$AE$3:$AI$3</formula1>
    </dataValidation>
    <dataValidation type="list" allowBlank="1" showInputMessage="1" showErrorMessage="1" sqref="G13">
      <formula1>$AD$4:$AI$4</formula1>
    </dataValidation>
    <dataValidation type="list" allowBlank="1" showInputMessage="1" showErrorMessage="1" sqref="G14">
      <formula1>$AD$6:$AI$6</formula1>
    </dataValidation>
    <dataValidation type="list" allowBlank="1" showInputMessage="1" showErrorMessage="1" sqref="G15">
      <formula1>$AD$8:$AI$8</formula1>
    </dataValidation>
    <dataValidation type="list" allowBlank="1" showInputMessage="1" showErrorMessage="1" sqref="G16">
      <formula1>$AE$9:$AJ$9</formula1>
    </dataValidation>
    <dataValidation type="list" allowBlank="1" showInputMessage="1" showErrorMessage="1" sqref="G17">
      <formula1>$AD$10:$AI$10</formula1>
    </dataValidation>
    <dataValidation type="list" allowBlank="1" showInputMessage="1" showErrorMessage="1" sqref="G18">
      <formula1>$AD$11:$AJ$11</formula1>
    </dataValidation>
    <dataValidation type="list" allowBlank="1" showInputMessage="1" showErrorMessage="1" sqref="G19">
      <formula1>$AD$12:$AI$12</formula1>
    </dataValidation>
    <dataValidation type="list" allowBlank="1" showInputMessage="1" showErrorMessage="1" sqref="D13:D20">
      <formula1>"1,2,3,4,5,6"</formula1>
    </dataValidation>
    <dataValidation type="list" allowBlank="1" showInputMessage="1" showErrorMessage="1" sqref="D11:D12">
      <formula1>"1,2,3,4,5,6,7,8,9,10"</formula1>
    </dataValidation>
    <dataValidation type="list" allowBlank="1" showInputMessage="1" showErrorMessage="1" sqref="G20">
      <formula1>"Yes,No"</formula1>
    </dataValidation>
    <dataValidation type="list" allowBlank="1" showInputMessage="1" showErrorMessage="1" sqref="D2">
      <formula1>Chassis</formula1>
    </dataValidation>
    <dataValidation type="list" allowBlank="1" showInputMessage="1" showErrorMessage="1" sqref="C24:C33">
      <formula1>Weapons</formula1>
    </dataValidation>
    <dataValidation type="list" allowBlank="1" showInputMessage="1" showErrorMessage="1" sqref="G24:G33">
      <formula1>Location</formula1>
    </dataValidation>
    <dataValidation type="list" allowBlank="1" showInputMessage="1" showErrorMessage="1" sqref="D24:D33">
      <formula1>"1,2,3"</formula1>
    </dataValidation>
    <dataValidation type="list" allowBlank="1" showInputMessage="1" showErrorMessage="1" sqref="H3:Q3">
      <formula1>"M,T,V,D"</formula1>
    </dataValidation>
    <dataValidation type="list" allowBlank="1" showInputMessage="1" showErrorMessage="1" sqref="S14 S17 S19">
      <formula1>"On,Off"</formula1>
    </dataValidation>
  </dataValidations>
  <pageMargins left="0.7" right="0.7" top="0.75" bottom="0.75" header="0.3" footer="0.3"/>
  <pageSetup paperSize="9" orientation="portrait" r:id="rId1"/>
  <legacyDrawing r:id="rId2"/>
  <controls>
    <control shapeId="1027" r:id="rId3" name="MaxArmor"/>
  </control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2:AP222"/>
  <sheetViews>
    <sheetView showGridLines="0" zoomScaleNormal="100" workbookViewId="0">
      <selection activeCell="G8" sqref="G8"/>
    </sheetView>
  </sheetViews>
  <sheetFormatPr defaultRowHeight="12.75"/>
  <cols>
    <col min="2" max="9" width="9.5703125" bestFit="1" customWidth="1"/>
    <col min="11" max="11" width="4.42578125" customWidth="1"/>
    <col min="12" max="42" width="3.42578125" customWidth="1"/>
  </cols>
  <sheetData>
    <row r="2" spans="1:42">
      <c r="A2" s="514" t="s">
        <v>525</v>
      </c>
      <c r="B2" s="515">
        <f>K222</f>
        <v>208</v>
      </c>
    </row>
    <row r="4" spans="1:42">
      <c r="A4" s="509" t="s">
        <v>0</v>
      </c>
      <c r="B4" s="512">
        <v>1</v>
      </c>
      <c r="C4" s="512">
        <v>2</v>
      </c>
      <c r="D4" s="512">
        <v>3</v>
      </c>
      <c r="E4" s="512">
        <v>4</v>
      </c>
      <c r="F4" s="512">
        <v>5</v>
      </c>
      <c r="G4" s="512">
        <v>6</v>
      </c>
      <c r="H4" s="512">
        <v>7</v>
      </c>
      <c r="I4" s="513">
        <v>8</v>
      </c>
    </row>
    <row r="5" spans="1:42">
      <c r="A5" s="510" t="s">
        <v>520</v>
      </c>
      <c r="B5" s="43">
        <f>SUM(N16:N222)*I18</f>
        <v>0</v>
      </c>
      <c r="C5" s="43">
        <f>SUM(R16:R222)*I19</f>
        <v>0</v>
      </c>
      <c r="D5" s="43">
        <f>SUM(V16:V222)*I20</f>
        <v>0</v>
      </c>
      <c r="E5" s="43">
        <f>SUM(Z16:Z222)*I21</f>
        <v>0</v>
      </c>
      <c r="F5" s="43">
        <f>SUM(AD16:AD222)*$I22</f>
        <v>0</v>
      </c>
      <c r="G5" s="43">
        <f>SUM(AH16:AH222)*$I23</f>
        <v>0</v>
      </c>
      <c r="H5" s="43">
        <f>SUM(AL16:AL222)*$I24</f>
        <v>0</v>
      </c>
      <c r="I5" s="503">
        <f>SUM(AP16:AP222)*$I25</f>
        <v>0</v>
      </c>
    </row>
    <row r="6" spans="1:42">
      <c r="A6" s="631" t="s">
        <v>564</v>
      </c>
      <c r="B6" s="632">
        <f>60*IF(I18=1,I18*B5/H18,0)/B2</f>
        <v>0</v>
      </c>
      <c r="C6" s="632">
        <f>60*IF(I19=1,I19*C5/H19,0)/B2</f>
        <v>0</v>
      </c>
      <c r="D6" s="632">
        <f>60*IF(I20=1,I20*D5/H20,0)/B2</f>
        <v>0</v>
      </c>
      <c r="E6" s="632">
        <f>60*IF(I21=1,I21*E5/H21,0)/B2</f>
        <v>0</v>
      </c>
      <c r="F6" s="632">
        <f>60*IF(I22=1,$I22*F5/$H22,0)/B2</f>
        <v>0</v>
      </c>
      <c r="G6" s="632">
        <f>60*IF(I23=1,$I23*G5/$H23,0)/B2</f>
        <v>0</v>
      </c>
      <c r="H6" s="632">
        <f>60*IF(I24=1,$I24*H5/$H24,0)/B2</f>
        <v>0</v>
      </c>
      <c r="I6" s="633">
        <f>60*IF(I25=1,$I25*I5/$H25,0)/B2</f>
        <v>0</v>
      </c>
    </row>
    <row r="7" spans="1:42" ht="15">
      <c r="A7" s="511" t="s">
        <v>509</v>
      </c>
      <c r="B7" s="507">
        <f>B5/B2</f>
        <v>0</v>
      </c>
      <c r="C7" s="507">
        <f>C5/B2</f>
        <v>0</v>
      </c>
      <c r="D7" s="507">
        <f>D5/B2</f>
        <v>0</v>
      </c>
      <c r="E7" s="507">
        <f>E5/B2</f>
        <v>0</v>
      </c>
      <c r="F7" s="507">
        <f>F5/$B2</f>
        <v>0</v>
      </c>
      <c r="G7" s="507">
        <f>G5/$B2</f>
        <v>0</v>
      </c>
      <c r="H7" s="507">
        <f>H5/$B2</f>
        <v>0</v>
      </c>
      <c r="I7" s="508">
        <f>I5/$B2</f>
        <v>0</v>
      </c>
      <c r="J7" s="500"/>
    </row>
    <row r="8" spans="1:42" ht="15">
      <c r="A8" s="511" t="s">
        <v>590</v>
      </c>
      <c r="B8" s="507" t="str">
        <f t="shared" ref="B8:I8" si="0">IF(B6&gt;0,60/B6,"")</f>
        <v/>
      </c>
      <c r="C8" s="507" t="str">
        <f t="shared" si="0"/>
        <v/>
      </c>
      <c r="D8" s="507" t="str">
        <f t="shared" si="0"/>
        <v/>
      </c>
      <c r="E8" s="507" t="str">
        <f t="shared" si="0"/>
        <v/>
      </c>
      <c r="F8" s="507" t="str">
        <f t="shared" si="0"/>
        <v/>
      </c>
      <c r="G8" s="507" t="str">
        <f t="shared" si="0"/>
        <v/>
      </c>
      <c r="H8" s="507" t="str">
        <f t="shared" si="0"/>
        <v/>
      </c>
      <c r="I8" s="507" t="str">
        <f t="shared" si="0"/>
        <v/>
      </c>
    </row>
    <row r="10" spans="1:42">
      <c r="A10" s="846" t="s">
        <v>528</v>
      </c>
      <c r="B10" s="847"/>
      <c r="C10" s="847"/>
      <c r="D10" s="847"/>
      <c r="F10" s="846" t="s">
        <v>529</v>
      </c>
      <c r="G10" s="847"/>
      <c r="H10" s="847"/>
      <c r="I10" s="847"/>
    </row>
    <row r="11" spans="1:42">
      <c r="A11" s="509" t="s">
        <v>508</v>
      </c>
      <c r="B11" s="516">
        <f>(B6+C6+D6+E6+F6+G6+H6+I6)*B2/60</f>
        <v>0</v>
      </c>
      <c r="C11" s="509" t="s">
        <v>526</v>
      </c>
      <c r="D11" s="516">
        <f>60*B11/B2</f>
        <v>0</v>
      </c>
      <c r="F11" s="509" t="s">
        <v>508</v>
      </c>
      <c r="G11" s="516"/>
      <c r="H11" s="509" t="s">
        <v>526</v>
      </c>
      <c r="I11" s="516"/>
    </row>
    <row r="12" spans="1:42">
      <c r="A12" s="509" t="s">
        <v>524</v>
      </c>
      <c r="B12" s="516">
        <f>B5+C5+D5+E5+F5+G5+H5+I5</f>
        <v>0</v>
      </c>
      <c r="C12" s="509" t="s">
        <v>527</v>
      </c>
      <c r="D12" s="516">
        <f>60*B12/B2</f>
        <v>0</v>
      </c>
      <c r="F12" s="509" t="s">
        <v>524</v>
      </c>
      <c r="G12" s="516"/>
      <c r="H12" s="509" t="s">
        <v>527</v>
      </c>
      <c r="I12" s="516"/>
    </row>
    <row r="13" spans="1:42">
      <c r="K13" s="524"/>
      <c r="L13" s="848" t="s">
        <v>510</v>
      </c>
      <c r="M13" s="844"/>
      <c r="N13" s="844"/>
      <c r="O13" s="520"/>
      <c r="P13" s="844" t="s">
        <v>511</v>
      </c>
      <c r="Q13" s="844"/>
      <c r="R13" s="845"/>
      <c r="S13" s="520"/>
      <c r="T13" s="844" t="s">
        <v>512</v>
      </c>
      <c r="U13" s="844"/>
      <c r="V13" s="845"/>
      <c r="W13" s="520"/>
      <c r="X13" s="844" t="s">
        <v>513</v>
      </c>
      <c r="Y13" s="844"/>
      <c r="Z13" s="845"/>
      <c r="AA13" s="521"/>
      <c r="AB13" s="844" t="s">
        <v>514</v>
      </c>
      <c r="AC13" s="844"/>
      <c r="AD13" s="844"/>
      <c r="AE13" s="520"/>
      <c r="AF13" s="844" t="s">
        <v>515</v>
      </c>
      <c r="AG13" s="844"/>
      <c r="AH13" s="845"/>
      <c r="AI13" s="521"/>
      <c r="AJ13" s="844" t="s">
        <v>516</v>
      </c>
      <c r="AK13" s="844"/>
      <c r="AL13" s="844"/>
      <c r="AM13" s="520"/>
      <c r="AN13" s="844" t="s">
        <v>517</v>
      </c>
      <c r="AO13" s="844"/>
      <c r="AP13" s="845"/>
    </row>
    <row r="14" spans="1:42" s="501" customFormat="1" ht="71.25" customHeight="1">
      <c r="K14" s="525" t="s">
        <v>122</v>
      </c>
      <c r="L14" s="517" t="s">
        <v>518</v>
      </c>
      <c r="M14" s="518" t="s">
        <v>519</v>
      </c>
      <c r="N14" s="518" t="s">
        <v>520</v>
      </c>
      <c r="O14" s="517" t="s">
        <v>521</v>
      </c>
      <c r="P14" s="518" t="s">
        <v>518</v>
      </c>
      <c r="Q14" s="518" t="s">
        <v>519</v>
      </c>
      <c r="R14" s="519" t="s">
        <v>520</v>
      </c>
      <c r="S14" s="517" t="s">
        <v>521</v>
      </c>
      <c r="T14" s="518" t="s">
        <v>518</v>
      </c>
      <c r="U14" s="518" t="s">
        <v>519</v>
      </c>
      <c r="V14" s="519" t="s">
        <v>520</v>
      </c>
      <c r="W14" s="517" t="s">
        <v>521</v>
      </c>
      <c r="X14" s="518" t="s">
        <v>518</v>
      </c>
      <c r="Y14" s="518" t="s">
        <v>519</v>
      </c>
      <c r="Z14" s="519" t="s">
        <v>520</v>
      </c>
      <c r="AA14" s="518" t="s">
        <v>521</v>
      </c>
      <c r="AB14" s="518" t="s">
        <v>518</v>
      </c>
      <c r="AC14" s="518" t="s">
        <v>519</v>
      </c>
      <c r="AD14" s="518" t="s">
        <v>520</v>
      </c>
      <c r="AE14" s="517" t="s">
        <v>521</v>
      </c>
      <c r="AF14" s="518" t="s">
        <v>518</v>
      </c>
      <c r="AG14" s="518" t="s">
        <v>519</v>
      </c>
      <c r="AH14" s="519" t="s">
        <v>520</v>
      </c>
      <c r="AI14" s="518" t="s">
        <v>521</v>
      </c>
      <c r="AJ14" s="518" t="s">
        <v>518</v>
      </c>
      <c r="AK14" s="518" t="s">
        <v>519</v>
      </c>
      <c r="AL14" s="518" t="s">
        <v>520</v>
      </c>
      <c r="AM14" s="517" t="s">
        <v>521</v>
      </c>
      <c r="AN14" s="518" t="s">
        <v>518</v>
      </c>
      <c r="AO14" s="518" t="s">
        <v>519</v>
      </c>
      <c r="AP14" s="519" t="s">
        <v>520</v>
      </c>
    </row>
    <row r="15" spans="1:42">
      <c r="K15" s="522">
        <v>1</v>
      </c>
      <c r="L15" s="502">
        <f>G18</f>
        <v>0</v>
      </c>
      <c r="M15" s="43">
        <f t="shared" ref="M15:M78" si="1">MIN($G$16,IF(L15&gt;15,3,IF(L15&gt;6,2,IF(L15&gt;0,1,0))))</f>
        <v>-2</v>
      </c>
      <c r="N15" s="43">
        <f>H18</f>
        <v>0</v>
      </c>
      <c r="O15" s="502">
        <f t="shared" ref="O15:O78" si="2">$G$16-M15</f>
        <v>0</v>
      </c>
      <c r="P15" s="43">
        <f>$G$19</f>
        <v>0</v>
      </c>
      <c r="Q15" s="43">
        <f t="shared" ref="Q15:Q78" si="3">MIN(O15,IF(P15&gt;15,3,IF(P15&gt;6,2,IF(P15&gt;0,1,0))))</f>
        <v>0</v>
      </c>
      <c r="R15" s="503">
        <f>H19</f>
        <v>0</v>
      </c>
      <c r="S15" s="502">
        <f t="shared" ref="S15:S78" si="4">O15-Q15</f>
        <v>0</v>
      </c>
      <c r="T15" s="43">
        <f>$G$20</f>
        <v>0</v>
      </c>
      <c r="U15" s="43">
        <f t="shared" ref="U15:U78" si="5">MIN(S15,IF(T15&gt;15,3,IF(T15&gt;6,2,IF(T15&gt;0,1,0))))</f>
        <v>0</v>
      </c>
      <c r="V15" s="503">
        <f>H20</f>
        <v>10</v>
      </c>
      <c r="W15" s="502">
        <f t="shared" ref="W15:W78" si="6">S15-U15</f>
        <v>0</v>
      </c>
      <c r="X15" s="43">
        <f>$G$21</f>
        <v>0</v>
      </c>
      <c r="Y15" s="43">
        <f t="shared" ref="Y15:Y78" si="7">MIN(W15,IF(X15&gt;15,3,IF(X15&gt;6,2,IF(X15&gt;0,1,0))))</f>
        <v>0</v>
      </c>
      <c r="Z15" s="503">
        <f>H21</f>
        <v>10</v>
      </c>
      <c r="AA15" s="43">
        <f t="shared" ref="AA15:AA78" si="8">W15-Y15</f>
        <v>0</v>
      </c>
      <c r="AB15" s="43">
        <f>$G$22</f>
        <v>0</v>
      </c>
      <c r="AC15" s="43">
        <f t="shared" ref="AC15:AC78" si="9">MIN(AA15,IF(AB15&gt;15,3,IF(AB15&gt;6,2,IF(AB15&gt;0,1,0))))</f>
        <v>0</v>
      </c>
      <c r="AD15" s="43">
        <f>H22</f>
        <v>0</v>
      </c>
      <c r="AE15" s="502">
        <f t="shared" ref="AE15:AE78" si="10">AA15-AC15</f>
        <v>0</v>
      </c>
      <c r="AF15" s="43">
        <f>$G$23</f>
        <v>0</v>
      </c>
      <c r="AG15" s="43">
        <f t="shared" ref="AG15:AG78" si="11">MIN(AE15,IF(AF15&gt;15,3,IF(AF15&gt;6,2,IF(AF15&gt;0,1,0))))</f>
        <v>0</v>
      </c>
      <c r="AH15" s="503">
        <f>H23</f>
        <v>0</v>
      </c>
      <c r="AI15" s="43">
        <f t="shared" ref="AI15:AI78" si="12">AE15-AG15</f>
        <v>0</v>
      </c>
      <c r="AJ15" s="43">
        <f>$G$24</f>
        <v>0</v>
      </c>
      <c r="AK15" s="43">
        <f t="shared" ref="AK15:AK78" si="13">MIN(AI15,IF(AJ15&gt;15,3,IF(AJ15&gt;6,2,IF(AJ15&gt;0,1,0))))</f>
        <v>0</v>
      </c>
      <c r="AL15" s="43">
        <f>H24</f>
        <v>0</v>
      </c>
      <c r="AM15" s="502">
        <f t="shared" ref="AM15:AM78" si="14">AI15-AK15</f>
        <v>0</v>
      </c>
      <c r="AN15" s="43">
        <f>$G$25</f>
        <v>0</v>
      </c>
      <c r="AO15" s="43">
        <f t="shared" ref="AO15:AO78" si="15">MIN(AM15,IF(AN15&gt;15,3,IF(AN15&gt;6,2,IF(AN15&gt;0,1,0))))</f>
        <v>0</v>
      </c>
      <c r="AP15" s="503">
        <f>H25</f>
        <v>0</v>
      </c>
    </row>
    <row r="16" spans="1:42">
      <c r="E16" s="583" t="s">
        <v>522</v>
      </c>
      <c r="F16" s="584"/>
      <c r="G16" s="585">
        <f>'Mech Build'!S10</f>
        <v>-2</v>
      </c>
      <c r="H16" s="584"/>
      <c r="I16" s="238"/>
      <c r="K16" s="522">
        <f t="shared" ref="K16:K79" si="16">K15+IF(N15*I$18+R15*I$19+V15*I$20+Z15*I$21+AD15*I$22+AH15*I$23+AL15*I$24+AP15*I$25&gt;0,0,1)</f>
        <v>2</v>
      </c>
      <c r="L16" s="502">
        <f t="shared" ref="L16:L79" si="17">IF(L15&gt;0,L15-M15*(K16-K15),$G$18)</f>
        <v>0</v>
      </c>
      <c r="M16" s="43">
        <f t="shared" si="1"/>
        <v>-2</v>
      </c>
      <c r="N16" s="43">
        <f t="shared" ref="N16:N79" si="18">IF(L16=0,$H$18,0)</f>
        <v>0</v>
      </c>
      <c r="O16" s="502">
        <f t="shared" si="2"/>
        <v>0</v>
      </c>
      <c r="P16" s="43">
        <f t="shared" ref="P16:P79" si="19">IF(P15&gt;0,P15-Q15*($K16-$K15),$G$19)</f>
        <v>0</v>
      </c>
      <c r="Q16" s="43">
        <f t="shared" si="3"/>
        <v>0</v>
      </c>
      <c r="R16" s="503">
        <f t="shared" ref="R16:R79" si="20">IF(P16=0,$H$19,0)</f>
        <v>0</v>
      </c>
      <c r="S16" s="502">
        <f t="shared" si="4"/>
        <v>0</v>
      </c>
      <c r="T16" s="43">
        <f t="shared" ref="T16:T79" si="21">IF(T15&gt;0,T15-U15*($K16-$K15),$G$20)</f>
        <v>0</v>
      </c>
      <c r="U16" s="43">
        <f t="shared" si="5"/>
        <v>0</v>
      </c>
      <c r="V16" s="503">
        <f t="shared" ref="V16:V79" si="22">IF(T16=0,$H$20,0)</f>
        <v>10</v>
      </c>
      <c r="W16" s="502">
        <f t="shared" si="6"/>
        <v>0</v>
      </c>
      <c r="X16" s="43">
        <f t="shared" ref="X16:X79" si="23">IF(X15&gt;0,X15-Y15*($K16-$K15),$G$21)</f>
        <v>0</v>
      </c>
      <c r="Y16" s="43">
        <f t="shared" si="7"/>
        <v>0</v>
      </c>
      <c r="Z16" s="503">
        <f t="shared" ref="Z16:Z79" si="24">IF(X16=0,$H$21,0)</f>
        <v>10</v>
      </c>
      <c r="AA16" s="43">
        <f t="shared" si="8"/>
        <v>0</v>
      </c>
      <c r="AB16" s="43">
        <f t="shared" ref="AB16:AB79" si="25">IF(AB15&gt;0,AB15-AC15*($K16-$K15),$G$22)</f>
        <v>0</v>
      </c>
      <c r="AC16" s="43">
        <f t="shared" si="9"/>
        <v>0</v>
      </c>
      <c r="AD16" s="43">
        <f t="shared" ref="AD16:AD79" si="26">IF(AB16=0,$H$22,0)</f>
        <v>0</v>
      </c>
      <c r="AE16" s="502">
        <f t="shared" si="10"/>
        <v>0</v>
      </c>
      <c r="AF16" s="43">
        <f t="shared" ref="AF16:AF79" si="27">IF(AF15&gt;0,AF15-AG15*($K16-$K15),$G$23)</f>
        <v>0</v>
      </c>
      <c r="AG16" s="43">
        <f t="shared" si="11"/>
        <v>0</v>
      </c>
      <c r="AH16" s="503">
        <f t="shared" ref="AH16:AH79" si="28">IF(AF16=0,$H$23,0)</f>
        <v>0</v>
      </c>
      <c r="AI16" s="43">
        <f t="shared" si="12"/>
        <v>0</v>
      </c>
      <c r="AJ16" s="43">
        <f t="shared" ref="AJ16:AJ79" si="29">IF(AJ15&gt;0,AJ15-AK15*($K16-$K15),$G$24)</f>
        <v>0</v>
      </c>
      <c r="AK16" s="43">
        <f t="shared" si="13"/>
        <v>0</v>
      </c>
      <c r="AL16" s="43">
        <f t="shared" ref="AL16:AL79" si="30">IF(AJ16=0,$H$24,0)</f>
        <v>0</v>
      </c>
      <c r="AM16" s="502">
        <f t="shared" si="14"/>
        <v>0</v>
      </c>
      <c r="AN16" s="43">
        <f t="shared" ref="AN16:AN79" si="31">IF(AN15&gt;0,AN15-AO15*($K16-$K15),$G$25)</f>
        <v>0</v>
      </c>
      <c r="AO16" s="43">
        <f t="shared" si="15"/>
        <v>0</v>
      </c>
      <c r="AP16" s="503">
        <f t="shared" ref="AP16:AP79" si="32">IF(AN16=0,$H$25,0)</f>
        <v>0</v>
      </c>
    </row>
    <row r="17" spans="5:42">
      <c r="E17" s="502"/>
      <c r="F17" s="43"/>
      <c r="G17" s="43" t="s">
        <v>503</v>
      </c>
      <c r="H17" s="43" t="s">
        <v>520</v>
      </c>
      <c r="I17" s="503" t="s">
        <v>523</v>
      </c>
      <c r="K17" s="522">
        <f t="shared" si="16"/>
        <v>3</v>
      </c>
      <c r="L17" s="502">
        <f t="shared" si="17"/>
        <v>0</v>
      </c>
      <c r="M17" s="43">
        <f t="shared" si="1"/>
        <v>-2</v>
      </c>
      <c r="N17" s="43">
        <f t="shared" si="18"/>
        <v>0</v>
      </c>
      <c r="O17" s="502">
        <f t="shared" si="2"/>
        <v>0</v>
      </c>
      <c r="P17" s="43">
        <f t="shared" si="19"/>
        <v>0</v>
      </c>
      <c r="Q17" s="43">
        <f t="shared" si="3"/>
        <v>0</v>
      </c>
      <c r="R17" s="503">
        <f t="shared" si="20"/>
        <v>0</v>
      </c>
      <c r="S17" s="502">
        <f t="shared" si="4"/>
        <v>0</v>
      </c>
      <c r="T17" s="43">
        <f t="shared" si="21"/>
        <v>0</v>
      </c>
      <c r="U17" s="43">
        <f t="shared" si="5"/>
        <v>0</v>
      </c>
      <c r="V17" s="503">
        <f t="shared" si="22"/>
        <v>10</v>
      </c>
      <c r="W17" s="502">
        <f t="shared" si="6"/>
        <v>0</v>
      </c>
      <c r="X17" s="43">
        <f t="shared" si="23"/>
        <v>0</v>
      </c>
      <c r="Y17" s="43">
        <f t="shared" si="7"/>
        <v>0</v>
      </c>
      <c r="Z17" s="503">
        <f t="shared" si="24"/>
        <v>10</v>
      </c>
      <c r="AA17" s="43">
        <f t="shared" si="8"/>
        <v>0</v>
      </c>
      <c r="AB17" s="43">
        <f t="shared" si="25"/>
        <v>0</v>
      </c>
      <c r="AC17" s="43">
        <f t="shared" si="9"/>
        <v>0</v>
      </c>
      <c r="AD17" s="43">
        <f t="shared" si="26"/>
        <v>0</v>
      </c>
      <c r="AE17" s="502">
        <f t="shared" si="10"/>
        <v>0</v>
      </c>
      <c r="AF17" s="43">
        <f t="shared" si="27"/>
        <v>0</v>
      </c>
      <c r="AG17" s="43">
        <f t="shared" si="11"/>
        <v>0</v>
      </c>
      <c r="AH17" s="503">
        <f t="shared" si="28"/>
        <v>0</v>
      </c>
      <c r="AI17" s="43">
        <f t="shared" si="12"/>
        <v>0</v>
      </c>
      <c r="AJ17" s="43">
        <f t="shared" si="29"/>
        <v>0</v>
      </c>
      <c r="AK17" s="43">
        <f t="shared" si="13"/>
        <v>0</v>
      </c>
      <c r="AL17" s="43">
        <f t="shared" si="30"/>
        <v>0</v>
      </c>
      <c r="AM17" s="502">
        <f t="shared" si="14"/>
        <v>0</v>
      </c>
      <c r="AN17" s="43">
        <f t="shared" si="31"/>
        <v>0</v>
      </c>
      <c r="AO17" s="43">
        <f t="shared" si="15"/>
        <v>0</v>
      </c>
      <c r="AP17" s="503">
        <f t="shared" si="32"/>
        <v>0</v>
      </c>
    </row>
    <row r="18" spans="5:42">
      <c r="E18" s="502">
        <f>'Mech Build'!C24</f>
        <v>0</v>
      </c>
      <c r="F18" s="43"/>
      <c r="G18" s="43">
        <f t="shared" ref="G18:G25" si="33">IF(E18&lt;&gt;0,INDEX(Weapontable,MATCH(E18,Weapons,0),15),0)</f>
        <v>0</v>
      </c>
      <c r="H18" s="43">
        <f t="shared" ref="H18:H25" si="34">IF(E18&lt;&gt;0,INDEX(Weapontable,MATCH(E18,Weapons,0),7),0)</f>
        <v>0</v>
      </c>
      <c r="I18" s="586">
        <f>IF(AND(E18&lt;&gt;0,G18&lt;&gt;0),1,0)</f>
        <v>0</v>
      </c>
      <c r="K18" s="522">
        <f t="shared" si="16"/>
        <v>4</v>
      </c>
      <c r="L18" s="502">
        <f t="shared" si="17"/>
        <v>0</v>
      </c>
      <c r="M18" s="43">
        <f t="shared" si="1"/>
        <v>-2</v>
      </c>
      <c r="N18" s="43">
        <f t="shared" si="18"/>
        <v>0</v>
      </c>
      <c r="O18" s="502">
        <f t="shared" si="2"/>
        <v>0</v>
      </c>
      <c r="P18" s="43">
        <f t="shared" si="19"/>
        <v>0</v>
      </c>
      <c r="Q18" s="43">
        <f t="shared" si="3"/>
        <v>0</v>
      </c>
      <c r="R18" s="503">
        <f t="shared" si="20"/>
        <v>0</v>
      </c>
      <c r="S18" s="502">
        <f t="shared" si="4"/>
        <v>0</v>
      </c>
      <c r="T18" s="43">
        <f t="shared" si="21"/>
        <v>0</v>
      </c>
      <c r="U18" s="43">
        <f t="shared" si="5"/>
        <v>0</v>
      </c>
      <c r="V18" s="503">
        <f t="shared" si="22"/>
        <v>10</v>
      </c>
      <c r="W18" s="502">
        <f t="shared" si="6"/>
        <v>0</v>
      </c>
      <c r="X18" s="43">
        <f t="shared" si="23"/>
        <v>0</v>
      </c>
      <c r="Y18" s="43">
        <f t="shared" si="7"/>
        <v>0</v>
      </c>
      <c r="Z18" s="503">
        <f t="shared" si="24"/>
        <v>10</v>
      </c>
      <c r="AA18" s="43">
        <f t="shared" si="8"/>
        <v>0</v>
      </c>
      <c r="AB18" s="43">
        <f t="shared" si="25"/>
        <v>0</v>
      </c>
      <c r="AC18" s="43">
        <f t="shared" si="9"/>
        <v>0</v>
      </c>
      <c r="AD18" s="43">
        <f t="shared" si="26"/>
        <v>0</v>
      </c>
      <c r="AE18" s="502">
        <f t="shared" si="10"/>
        <v>0</v>
      </c>
      <c r="AF18" s="43">
        <f t="shared" si="27"/>
        <v>0</v>
      </c>
      <c r="AG18" s="43">
        <f t="shared" si="11"/>
        <v>0</v>
      </c>
      <c r="AH18" s="503">
        <f t="shared" si="28"/>
        <v>0</v>
      </c>
      <c r="AI18" s="43">
        <f t="shared" si="12"/>
        <v>0</v>
      </c>
      <c r="AJ18" s="43">
        <f t="shared" si="29"/>
        <v>0</v>
      </c>
      <c r="AK18" s="43">
        <f t="shared" si="13"/>
        <v>0</v>
      </c>
      <c r="AL18" s="43">
        <f t="shared" si="30"/>
        <v>0</v>
      </c>
      <c r="AM18" s="502">
        <f t="shared" si="14"/>
        <v>0</v>
      </c>
      <c r="AN18" s="43">
        <f t="shared" si="31"/>
        <v>0</v>
      </c>
      <c r="AO18" s="43">
        <f t="shared" si="15"/>
        <v>0</v>
      </c>
      <c r="AP18" s="503">
        <f t="shared" si="32"/>
        <v>0</v>
      </c>
    </row>
    <row r="19" spans="5:42">
      <c r="E19" s="502">
        <f>'Mech Build'!C25</f>
        <v>0</v>
      </c>
      <c r="F19" s="43"/>
      <c r="G19" s="43">
        <f t="shared" si="33"/>
        <v>0</v>
      </c>
      <c r="H19" s="43">
        <f t="shared" si="34"/>
        <v>0</v>
      </c>
      <c r="I19" s="586">
        <f t="shared" ref="I19:I25" si="35">IF(AND(E19&lt;&gt;0,G19&lt;&gt;0),1,0)</f>
        <v>0</v>
      </c>
      <c r="K19" s="522">
        <f t="shared" si="16"/>
        <v>5</v>
      </c>
      <c r="L19" s="502">
        <f t="shared" si="17"/>
        <v>0</v>
      </c>
      <c r="M19" s="43">
        <f t="shared" si="1"/>
        <v>-2</v>
      </c>
      <c r="N19" s="43">
        <f t="shared" si="18"/>
        <v>0</v>
      </c>
      <c r="O19" s="502">
        <f t="shared" si="2"/>
        <v>0</v>
      </c>
      <c r="P19" s="43">
        <f t="shared" si="19"/>
        <v>0</v>
      </c>
      <c r="Q19" s="43">
        <f t="shared" si="3"/>
        <v>0</v>
      </c>
      <c r="R19" s="503">
        <f t="shared" si="20"/>
        <v>0</v>
      </c>
      <c r="S19" s="502">
        <f t="shared" si="4"/>
        <v>0</v>
      </c>
      <c r="T19" s="43">
        <f t="shared" si="21"/>
        <v>0</v>
      </c>
      <c r="U19" s="43">
        <f t="shared" si="5"/>
        <v>0</v>
      </c>
      <c r="V19" s="503">
        <f t="shared" si="22"/>
        <v>10</v>
      </c>
      <c r="W19" s="502">
        <f t="shared" si="6"/>
        <v>0</v>
      </c>
      <c r="X19" s="43">
        <f t="shared" si="23"/>
        <v>0</v>
      </c>
      <c r="Y19" s="43">
        <f t="shared" si="7"/>
        <v>0</v>
      </c>
      <c r="Z19" s="503">
        <f t="shared" si="24"/>
        <v>10</v>
      </c>
      <c r="AA19" s="43">
        <f t="shared" si="8"/>
        <v>0</v>
      </c>
      <c r="AB19" s="43">
        <f t="shared" si="25"/>
        <v>0</v>
      </c>
      <c r="AC19" s="43">
        <f t="shared" si="9"/>
        <v>0</v>
      </c>
      <c r="AD19" s="43">
        <f t="shared" si="26"/>
        <v>0</v>
      </c>
      <c r="AE19" s="502">
        <f t="shared" si="10"/>
        <v>0</v>
      </c>
      <c r="AF19" s="43">
        <f t="shared" si="27"/>
        <v>0</v>
      </c>
      <c r="AG19" s="43">
        <f t="shared" si="11"/>
        <v>0</v>
      </c>
      <c r="AH19" s="503">
        <f t="shared" si="28"/>
        <v>0</v>
      </c>
      <c r="AI19" s="43">
        <f t="shared" si="12"/>
        <v>0</v>
      </c>
      <c r="AJ19" s="43">
        <f t="shared" si="29"/>
        <v>0</v>
      </c>
      <c r="AK19" s="43">
        <f t="shared" si="13"/>
        <v>0</v>
      </c>
      <c r="AL19" s="43">
        <f t="shared" si="30"/>
        <v>0</v>
      </c>
      <c r="AM19" s="502">
        <f t="shared" si="14"/>
        <v>0</v>
      </c>
      <c r="AN19" s="43">
        <f t="shared" si="31"/>
        <v>0</v>
      </c>
      <c r="AO19" s="43">
        <f t="shared" si="15"/>
        <v>0</v>
      </c>
      <c r="AP19" s="503">
        <f t="shared" si="32"/>
        <v>0</v>
      </c>
    </row>
    <row r="20" spans="5:42">
      <c r="E20" s="502" t="str">
        <f>'Mech Build'!C26</f>
        <v>Power Axe</v>
      </c>
      <c r="F20" s="43"/>
      <c r="G20" s="43">
        <f t="shared" si="33"/>
        <v>0</v>
      </c>
      <c r="H20" s="43">
        <f t="shared" si="34"/>
        <v>10</v>
      </c>
      <c r="I20" s="586">
        <f t="shared" si="35"/>
        <v>0</v>
      </c>
      <c r="K20" s="522">
        <f t="shared" si="16"/>
        <v>6</v>
      </c>
      <c r="L20" s="502">
        <f t="shared" si="17"/>
        <v>0</v>
      </c>
      <c r="M20" s="43">
        <f t="shared" si="1"/>
        <v>-2</v>
      </c>
      <c r="N20" s="43">
        <f t="shared" si="18"/>
        <v>0</v>
      </c>
      <c r="O20" s="502">
        <f t="shared" si="2"/>
        <v>0</v>
      </c>
      <c r="P20" s="43">
        <f t="shared" si="19"/>
        <v>0</v>
      </c>
      <c r="Q20" s="43">
        <f t="shared" si="3"/>
        <v>0</v>
      </c>
      <c r="R20" s="503">
        <f t="shared" si="20"/>
        <v>0</v>
      </c>
      <c r="S20" s="502">
        <f t="shared" si="4"/>
        <v>0</v>
      </c>
      <c r="T20" s="43">
        <f t="shared" si="21"/>
        <v>0</v>
      </c>
      <c r="U20" s="43">
        <f t="shared" si="5"/>
        <v>0</v>
      </c>
      <c r="V20" s="503">
        <f t="shared" si="22"/>
        <v>10</v>
      </c>
      <c r="W20" s="502">
        <f t="shared" si="6"/>
        <v>0</v>
      </c>
      <c r="X20" s="43">
        <f t="shared" si="23"/>
        <v>0</v>
      </c>
      <c r="Y20" s="43">
        <f t="shared" si="7"/>
        <v>0</v>
      </c>
      <c r="Z20" s="503">
        <f t="shared" si="24"/>
        <v>10</v>
      </c>
      <c r="AA20" s="43">
        <f t="shared" si="8"/>
        <v>0</v>
      </c>
      <c r="AB20" s="43">
        <f t="shared" si="25"/>
        <v>0</v>
      </c>
      <c r="AC20" s="43">
        <f t="shared" si="9"/>
        <v>0</v>
      </c>
      <c r="AD20" s="43">
        <f t="shared" si="26"/>
        <v>0</v>
      </c>
      <c r="AE20" s="502">
        <f t="shared" si="10"/>
        <v>0</v>
      </c>
      <c r="AF20" s="43">
        <f t="shared" si="27"/>
        <v>0</v>
      </c>
      <c r="AG20" s="43">
        <f t="shared" si="11"/>
        <v>0</v>
      </c>
      <c r="AH20" s="503">
        <f t="shared" si="28"/>
        <v>0</v>
      </c>
      <c r="AI20" s="43">
        <f t="shared" si="12"/>
        <v>0</v>
      </c>
      <c r="AJ20" s="43">
        <f t="shared" si="29"/>
        <v>0</v>
      </c>
      <c r="AK20" s="43">
        <f t="shared" si="13"/>
        <v>0</v>
      </c>
      <c r="AL20" s="43">
        <f t="shared" si="30"/>
        <v>0</v>
      </c>
      <c r="AM20" s="502">
        <f t="shared" si="14"/>
        <v>0</v>
      </c>
      <c r="AN20" s="43">
        <f t="shared" si="31"/>
        <v>0</v>
      </c>
      <c r="AO20" s="43">
        <f t="shared" si="15"/>
        <v>0</v>
      </c>
      <c r="AP20" s="503">
        <f t="shared" si="32"/>
        <v>0</v>
      </c>
    </row>
    <row r="21" spans="5:42">
      <c r="E21" s="502" t="str">
        <f>'Mech Build'!C27</f>
        <v>Power Axe</v>
      </c>
      <c r="F21" s="43"/>
      <c r="G21" s="43">
        <f t="shared" si="33"/>
        <v>0</v>
      </c>
      <c r="H21" s="43">
        <f t="shared" si="34"/>
        <v>10</v>
      </c>
      <c r="I21" s="586">
        <f t="shared" si="35"/>
        <v>0</v>
      </c>
      <c r="K21" s="522">
        <f t="shared" si="16"/>
        <v>7</v>
      </c>
      <c r="L21" s="502">
        <f t="shared" si="17"/>
        <v>0</v>
      </c>
      <c r="M21" s="43">
        <f t="shared" si="1"/>
        <v>-2</v>
      </c>
      <c r="N21" s="43">
        <f t="shared" si="18"/>
        <v>0</v>
      </c>
      <c r="O21" s="502">
        <f t="shared" si="2"/>
        <v>0</v>
      </c>
      <c r="P21" s="43">
        <f t="shared" si="19"/>
        <v>0</v>
      </c>
      <c r="Q21" s="43">
        <f t="shared" si="3"/>
        <v>0</v>
      </c>
      <c r="R21" s="503">
        <f t="shared" si="20"/>
        <v>0</v>
      </c>
      <c r="S21" s="502">
        <f t="shared" si="4"/>
        <v>0</v>
      </c>
      <c r="T21" s="43">
        <f t="shared" si="21"/>
        <v>0</v>
      </c>
      <c r="U21" s="43">
        <f t="shared" si="5"/>
        <v>0</v>
      </c>
      <c r="V21" s="503">
        <f t="shared" si="22"/>
        <v>10</v>
      </c>
      <c r="W21" s="502">
        <f t="shared" si="6"/>
        <v>0</v>
      </c>
      <c r="X21" s="43">
        <f t="shared" si="23"/>
        <v>0</v>
      </c>
      <c r="Y21" s="43">
        <f t="shared" si="7"/>
        <v>0</v>
      </c>
      <c r="Z21" s="503">
        <f t="shared" si="24"/>
        <v>10</v>
      </c>
      <c r="AA21" s="43">
        <f t="shared" si="8"/>
        <v>0</v>
      </c>
      <c r="AB21" s="43">
        <f t="shared" si="25"/>
        <v>0</v>
      </c>
      <c r="AC21" s="43">
        <f t="shared" si="9"/>
        <v>0</v>
      </c>
      <c r="AD21" s="43">
        <f t="shared" si="26"/>
        <v>0</v>
      </c>
      <c r="AE21" s="502">
        <f t="shared" si="10"/>
        <v>0</v>
      </c>
      <c r="AF21" s="43">
        <f t="shared" si="27"/>
        <v>0</v>
      </c>
      <c r="AG21" s="43">
        <f t="shared" si="11"/>
        <v>0</v>
      </c>
      <c r="AH21" s="503">
        <f t="shared" si="28"/>
        <v>0</v>
      </c>
      <c r="AI21" s="43">
        <f t="shared" si="12"/>
        <v>0</v>
      </c>
      <c r="AJ21" s="43">
        <f t="shared" si="29"/>
        <v>0</v>
      </c>
      <c r="AK21" s="43">
        <f t="shared" si="13"/>
        <v>0</v>
      </c>
      <c r="AL21" s="43">
        <f t="shared" si="30"/>
        <v>0</v>
      </c>
      <c r="AM21" s="502">
        <f t="shared" si="14"/>
        <v>0</v>
      </c>
      <c r="AN21" s="43">
        <f t="shared" si="31"/>
        <v>0</v>
      </c>
      <c r="AO21" s="43">
        <f t="shared" si="15"/>
        <v>0</v>
      </c>
      <c r="AP21" s="503">
        <f t="shared" si="32"/>
        <v>0</v>
      </c>
    </row>
    <row r="22" spans="5:42">
      <c r="E22" s="502">
        <f>'Mech Build'!C28</f>
        <v>0</v>
      </c>
      <c r="F22" s="43"/>
      <c r="G22" s="43">
        <f t="shared" si="33"/>
        <v>0</v>
      </c>
      <c r="H22" s="43">
        <f t="shared" si="34"/>
        <v>0</v>
      </c>
      <c r="I22" s="586">
        <f t="shared" si="35"/>
        <v>0</v>
      </c>
      <c r="K22" s="522">
        <f t="shared" si="16"/>
        <v>8</v>
      </c>
      <c r="L22" s="502">
        <f t="shared" si="17"/>
        <v>0</v>
      </c>
      <c r="M22" s="43">
        <f t="shared" si="1"/>
        <v>-2</v>
      </c>
      <c r="N22" s="43">
        <f t="shared" si="18"/>
        <v>0</v>
      </c>
      <c r="O22" s="502">
        <f t="shared" si="2"/>
        <v>0</v>
      </c>
      <c r="P22" s="43">
        <f t="shared" si="19"/>
        <v>0</v>
      </c>
      <c r="Q22" s="43">
        <f t="shared" si="3"/>
        <v>0</v>
      </c>
      <c r="R22" s="503">
        <f t="shared" si="20"/>
        <v>0</v>
      </c>
      <c r="S22" s="502">
        <f t="shared" si="4"/>
        <v>0</v>
      </c>
      <c r="T22" s="43">
        <f t="shared" si="21"/>
        <v>0</v>
      </c>
      <c r="U22" s="43">
        <f t="shared" si="5"/>
        <v>0</v>
      </c>
      <c r="V22" s="503">
        <f t="shared" si="22"/>
        <v>10</v>
      </c>
      <c r="W22" s="502">
        <f t="shared" si="6"/>
        <v>0</v>
      </c>
      <c r="X22" s="43">
        <f t="shared" si="23"/>
        <v>0</v>
      </c>
      <c r="Y22" s="43">
        <f t="shared" si="7"/>
        <v>0</v>
      </c>
      <c r="Z22" s="503">
        <f t="shared" si="24"/>
        <v>10</v>
      </c>
      <c r="AA22" s="43">
        <f t="shared" si="8"/>
        <v>0</v>
      </c>
      <c r="AB22" s="43">
        <f t="shared" si="25"/>
        <v>0</v>
      </c>
      <c r="AC22" s="43">
        <f t="shared" si="9"/>
        <v>0</v>
      </c>
      <c r="AD22" s="43">
        <f t="shared" si="26"/>
        <v>0</v>
      </c>
      <c r="AE22" s="502">
        <f t="shared" si="10"/>
        <v>0</v>
      </c>
      <c r="AF22" s="43">
        <f t="shared" si="27"/>
        <v>0</v>
      </c>
      <c r="AG22" s="43">
        <f t="shared" si="11"/>
        <v>0</v>
      </c>
      <c r="AH22" s="503">
        <f t="shared" si="28"/>
        <v>0</v>
      </c>
      <c r="AI22" s="43">
        <f t="shared" si="12"/>
        <v>0</v>
      </c>
      <c r="AJ22" s="43">
        <f t="shared" si="29"/>
        <v>0</v>
      </c>
      <c r="AK22" s="43">
        <f t="shared" si="13"/>
        <v>0</v>
      </c>
      <c r="AL22" s="43">
        <f t="shared" si="30"/>
        <v>0</v>
      </c>
      <c r="AM22" s="502">
        <f t="shared" si="14"/>
        <v>0</v>
      </c>
      <c r="AN22" s="43">
        <f t="shared" si="31"/>
        <v>0</v>
      </c>
      <c r="AO22" s="43">
        <f t="shared" si="15"/>
        <v>0</v>
      </c>
      <c r="AP22" s="503">
        <f t="shared" si="32"/>
        <v>0</v>
      </c>
    </row>
    <row r="23" spans="5:42">
      <c r="E23" s="502">
        <f>'Mech Build'!C29</f>
        <v>0</v>
      </c>
      <c r="F23" s="43"/>
      <c r="G23" s="43">
        <f t="shared" si="33"/>
        <v>0</v>
      </c>
      <c r="H23" s="43">
        <f t="shared" si="34"/>
        <v>0</v>
      </c>
      <c r="I23" s="586">
        <f t="shared" si="35"/>
        <v>0</v>
      </c>
      <c r="K23" s="522">
        <f t="shared" si="16"/>
        <v>9</v>
      </c>
      <c r="L23" s="502">
        <f t="shared" si="17"/>
        <v>0</v>
      </c>
      <c r="M23" s="43">
        <f t="shared" si="1"/>
        <v>-2</v>
      </c>
      <c r="N23" s="43">
        <f t="shared" si="18"/>
        <v>0</v>
      </c>
      <c r="O23" s="502">
        <f t="shared" si="2"/>
        <v>0</v>
      </c>
      <c r="P23" s="43">
        <f t="shared" si="19"/>
        <v>0</v>
      </c>
      <c r="Q23" s="43">
        <f t="shared" si="3"/>
        <v>0</v>
      </c>
      <c r="R23" s="503">
        <f t="shared" si="20"/>
        <v>0</v>
      </c>
      <c r="S23" s="502">
        <f t="shared" si="4"/>
        <v>0</v>
      </c>
      <c r="T23" s="43">
        <f t="shared" si="21"/>
        <v>0</v>
      </c>
      <c r="U23" s="43">
        <f t="shared" si="5"/>
        <v>0</v>
      </c>
      <c r="V23" s="503">
        <f t="shared" si="22"/>
        <v>10</v>
      </c>
      <c r="W23" s="502">
        <f t="shared" si="6"/>
        <v>0</v>
      </c>
      <c r="X23" s="43">
        <f t="shared" si="23"/>
        <v>0</v>
      </c>
      <c r="Y23" s="43">
        <f t="shared" si="7"/>
        <v>0</v>
      </c>
      <c r="Z23" s="503">
        <f t="shared" si="24"/>
        <v>10</v>
      </c>
      <c r="AA23" s="43">
        <f t="shared" si="8"/>
        <v>0</v>
      </c>
      <c r="AB23" s="43">
        <f t="shared" si="25"/>
        <v>0</v>
      </c>
      <c r="AC23" s="43">
        <f t="shared" si="9"/>
        <v>0</v>
      </c>
      <c r="AD23" s="43">
        <f t="shared" si="26"/>
        <v>0</v>
      </c>
      <c r="AE23" s="502">
        <f t="shared" si="10"/>
        <v>0</v>
      </c>
      <c r="AF23" s="43">
        <f t="shared" si="27"/>
        <v>0</v>
      </c>
      <c r="AG23" s="43">
        <f t="shared" si="11"/>
        <v>0</v>
      </c>
      <c r="AH23" s="503">
        <f t="shared" si="28"/>
        <v>0</v>
      </c>
      <c r="AI23" s="43">
        <f t="shared" si="12"/>
        <v>0</v>
      </c>
      <c r="AJ23" s="43">
        <f t="shared" si="29"/>
        <v>0</v>
      </c>
      <c r="AK23" s="43">
        <f t="shared" si="13"/>
        <v>0</v>
      </c>
      <c r="AL23" s="43">
        <f t="shared" si="30"/>
        <v>0</v>
      </c>
      <c r="AM23" s="502">
        <f t="shared" si="14"/>
        <v>0</v>
      </c>
      <c r="AN23" s="43">
        <f t="shared" si="31"/>
        <v>0</v>
      </c>
      <c r="AO23" s="43">
        <f t="shared" si="15"/>
        <v>0</v>
      </c>
      <c r="AP23" s="503">
        <f t="shared" si="32"/>
        <v>0</v>
      </c>
    </row>
    <row r="24" spans="5:42">
      <c r="E24" s="502">
        <f>'Mech Build'!C30</f>
        <v>0</v>
      </c>
      <c r="F24" s="43"/>
      <c r="G24" s="43">
        <f t="shared" si="33"/>
        <v>0</v>
      </c>
      <c r="H24" s="43">
        <f t="shared" si="34"/>
        <v>0</v>
      </c>
      <c r="I24" s="586">
        <f t="shared" si="35"/>
        <v>0</v>
      </c>
      <c r="K24" s="522">
        <f t="shared" si="16"/>
        <v>10</v>
      </c>
      <c r="L24" s="502">
        <f t="shared" si="17"/>
        <v>0</v>
      </c>
      <c r="M24" s="43">
        <f t="shared" si="1"/>
        <v>-2</v>
      </c>
      <c r="N24" s="43">
        <f t="shared" si="18"/>
        <v>0</v>
      </c>
      <c r="O24" s="502">
        <f t="shared" si="2"/>
        <v>0</v>
      </c>
      <c r="P24" s="43">
        <f t="shared" si="19"/>
        <v>0</v>
      </c>
      <c r="Q24" s="43">
        <f t="shared" si="3"/>
        <v>0</v>
      </c>
      <c r="R24" s="503">
        <f t="shared" si="20"/>
        <v>0</v>
      </c>
      <c r="S24" s="502">
        <f t="shared" si="4"/>
        <v>0</v>
      </c>
      <c r="T24" s="43">
        <f t="shared" si="21"/>
        <v>0</v>
      </c>
      <c r="U24" s="43">
        <f t="shared" si="5"/>
        <v>0</v>
      </c>
      <c r="V24" s="503">
        <f t="shared" si="22"/>
        <v>10</v>
      </c>
      <c r="W24" s="502">
        <f t="shared" si="6"/>
        <v>0</v>
      </c>
      <c r="X24" s="43">
        <f t="shared" si="23"/>
        <v>0</v>
      </c>
      <c r="Y24" s="43">
        <f t="shared" si="7"/>
        <v>0</v>
      </c>
      <c r="Z24" s="503">
        <f t="shared" si="24"/>
        <v>10</v>
      </c>
      <c r="AA24" s="43">
        <f t="shared" si="8"/>
        <v>0</v>
      </c>
      <c r="AB24" s="43">
        <f t="shared" si="25"/>
        <v>0</v>
      </c>
      <c r="AC24" s="43">
        <f t="shared" si="9"/>
        <v>0</v>
      </c>
      <c r="AD24" s="43">
        <f t="shared" si="26"/>
        <v>0</v>
      </c>
      <c r="AE24" s="502">
        <f t="shared" si="10"/>
        <v>0</v>
      </c>
      <c r="AF24" s="43">
        <f t="shared" si="27"/>
        <v>0</v>
      </c>
      <c r="AG24" s="43">
        <f t="shared" si="11"/>
        <v>0</v>
      </c>
      <c r="AH24" s="503">
        <f t="shared" si="28"/>
        <v>0</v>
      </c>
      <c r="AI24" s="43">
        <f t="shared" si="12"/>
        <v>0</v>
      </c>
      <c r="AJ24" s="43">
        <f t="shared" si="29"/>
        <v>0</v>
      </c>
      <c r="AK24" s="43">
        <f t="shared" si="13"/>
        <v>0</v>
      </c>
      <c r="AL24" s="43">
        <f t="shared" si="30"/>
        <v>0</v>
      </c>
      <c r="AM24" s="502">
        <f t="shared" si="14"/>
        <v>0</v>
      </c>
      <c r="AN24" s="43">
        <f t="shared" si="31"/>
        <v>0</v>
      </c>
      <c r="AO24" s="43">
        <f t="shared" si="15"/>
        <v>0</v>
      </c>
      <c r="AP24" s="503">
        <f t="shared" si="32"/>
        <v>0</v>
      </c>
    </row>
    <row r="25" spans="5:42">
      <c r="E25" s="504">
        <f>'Mech Build'!C31</f>
        <v>0</v>
      </c>
      <c r="F25" s="505"/>
      <c r="G25" s="505">
        <f t="shared" si="33"/>
        <v>0</v>
      </c>
      <c r="H25" s="505">
        <f t="shared" si="34"/>
        <v>0</v>
      </c>
      <c r="I25" s="587">
        <f t="shared" si="35"/>
        <v>0</v>
      </c>
      <c r="K25" s="522">
        <f t="shared" si="16"/>
        <v>11</v>
      </c>
      <c r="L25" s="502">
        <f t="shared" si="17"/>
        <v>0</v>
      </c>
      <c r="M25" s="43">
        <f t="shared" si="1"/>
        <v>-2</v>
      </c>
      <c r="N25" s="43">
        <f t="shared" si="18"/>
        <v>0</v>
      </c>
      <c r="O25" s="502">
        <f t="shared" si="2"/>
        <v>0</v>
      </c>
      <c r="P25" s="43">
        <f t="shared" si="19"/>
        <v>0</v>
      </c>
      <c r="Q25" s="43">
        <f t="shared" si="3"/>
        <v>0</v>
      </c>
      <c r="R25" s="503">
        <f t="shared" si="20"/>
        <v>0</v>
      </c>
      <c r="S25" s="502">
        <f t="shared" si="4"/>
        <v>0</v>
      </c>
      <c r="T25" s="43">
        <f t="shared" si="21"/>
        <v>0</v>
      </c>
      <c r="U25" s="43">
        <f t="shared" si="5"/>
        <v>0</v>
      </c>
      <c r="V25" s="503">
        <f t="shared" si="22"/>
        <v>10</v>
      </c>
      <c r="W25" s="502">
        <f t="shared" si="6"/>
        <v>0</v>
      </c>
      <c r="X25" s="43">
        <f t="shared" si="23"/>
        <v>0</v>
      </c>
      <c r="Y25" s="43">
        <f t="shared" si="7"/>
        <v>0</v>
      </c>
      <c r="Z25" s="503">
        <f t="shared" si="24"/>
        <v>10</v>
      </c>
      <c r="AA25" s="43">
        <f t="shared" si="8"/>
        <v>0</v>
      </c>
      <c r="AB25" s="43">
        <f t="shared" si="25"/>
        <v>0</v>
      </c>
      <c r="AC25" s="43">
        <f t="shared" si="9"/>
        <v>0</v>
      </c>
      <c r="AD25" s="43">
        <f t="shared" si="26"/>
        <v>0</v>
      </c>
      <c r="AE25" s="502">
        <f t="shared" si="10"/>
        <v>0</v>
      </c>
      <c r="AF25" s="43">
        <f t="shared" si="27"/>
        <v>0</v>
      </c>
      <c r="AG25" s="43">
        <f t="shared" si="11"/>
        <v>0</v>
      </c>
      <c r="AH25" s="503">
        <f t="shared" si="28"/>
        <v>0</v>
      </c>
      <c r="AI25" s="43">
        <f t="shared" si="12"/>
        <v>0</v>
      </c>
      <c r="AJ25" s="43">
        <f t="shared" si="29"/>
        <v>0</v>
      </c>
      <c r="AK25" s="43">
        <f t="shared" si="13"/>
        <v>0</v>
      </c>
      <c r="AL25" s="43">
        <f t="shared" si="30"/>
        <v>0</v>
      </c>
      <c r="AM25" s="502">
        <f t="shared" si="14"/>
        <v>0</v>
      </c>
      <c r="AN25" s="43">
        <f t="shared" si="31"/>
        <v>0</v>
      </c>
      <c r="AO25" s="43">
        <f t="shared" si="15"/>
        <v>0</v>
      </c>
      <c r="AP25" s="503">
        <f t="shared" si="32"/>
        <v>0</v>
      </c>
    </row>
    <row r="26" spans="5:42">
      <c r="K26" s="522">
        <f t="shared" si="16"/>
        <v>12</v>
      </c>
      <c r="L26" s="502">
        <f t="shared" si="17"/>
        <v>0</v>
      </c>
      <c r="M26" s="43">
        <f t="shared" si="1"/>
        <v>-2</v>
      </c>
      <c r="N26" s="43">
        <f t="shared" si="18"/>
        <v>0</v>
      </c>
      <c r="O26" s="502">
        <f t="shared" si="2"/>
        <v>0</v>
      </c>
      <c r="P26" s="43">
        <f t="shared" si="19"/>
        <v>0</v>
      </c>
      <c r="Q26" s="43">
        <f t="shared" si="3"/>
        <v>0</v>
      </c>
      <c r="R26" s="503">
        <f t="shared" si="20"/>
        <v>0</v>
      </c>
      <c r="S26" s="502">
        <f t="shared" si="4"/>
        <v>0</v>
      </c>
      <c r="T26" s="43">
        <f t="shared" si="21"/>
        <v>0</v>
      </c>
      <c r="U26" s="43">
        <f t="shared" si="5"/>
        <v>0</v>
      </c>
      <c r="V26" s="503">
        <f t="shared" si="22"/>
        <v>10</v>
      </c>
      <c r="W26" s="502">
        <f t="shared" si="6"/>
        <v>0</v>
      </c>
      <c r="X26" s="43">
        <f t="shared" si="23"/>
        <v>0</v>
      </c>
      <c r="Y26" s="43">
        <f t="shared" si="7"/>
        <v>0</v>
      </c>
      <c r="Z26" s="503">
        <f t="shared" si="24"/>
        <v>10</v>
      </c>
      <c r="AA26" s="43">
        <f t="shared" si="8"/>
        <v>0</v>
      </c>
      <c r="AB26" s="43">
        <f t="shared" si="25"/>
        <v>0</v>
      </c>
      <c r="AC26" s="43">
        <f t="shared" si="9"/>
        <v>0</v>
      </c>
      <c r="AD26" s="43">
        <f t="shared" si="26"/>
        <v>0</v>
      </c>
      <c r="AE26" s="502">
        <f t="shared" si="10"/>
        <v>0</v>
      </c>
      <c r="AF26" s="43">
        <f t="shared" si="27"/>
        <v>0</v>
      </c>
      <c r="AG26" s="43">
        <f t="shared" si="11"/>
        <v>0</v>
      </c>
      <c r="AH26" s="503">
        <f t="shared" si="28"/>
        <v>0</v>
      </c>
      <c r="AI26" s="43">
        <f t="shared" si="12"/>
        <v>0</v>
      </c>
      <c r="AJ26" s="43">
        <f t="shared" si="29"/>
        <v>0</v>
      </c>
      <c r="AK26" s="43">
        <f t="shared" si="13"/>
        <v>0</v>
      </c>
      <c r="AL26" s="43">
        <f t="shared" si="30"/>
        <v>0</v>
      </c>
      <c r="AM26" s="502">
        <f t="shared" si="14"/>
        <v>0</v>
      </c>
      <c r="AN26" s="43">
        <f t="shared" si="31"/>
        <v>0</v>
      </c>
      <c r="AO26" s="43">
        <f t="shared" si="15"/>
        <v>0</v>
      </c>
      <c r="AP26" s="503">
        <f t="shared" si="32"/>
        <v>0</v>
      </c>
    </row>
    <row r="27" spans="5:42">
      <c r="K27" s="522">
        <f t="shared" si="16"/>
        <v>13</v>
      </c>
      <c r="L27" s="502">
        <f t="shared" si="17"/>
        <v>0</v>
      </c>
      <c r="M27" s="43">
        <f t="shared" si="1"/>
        <v>-2</v>
      </c>
      <c r="N27" s="43">
        <f t="shared" si="18"/>
        <v>0</v>
      </c>
      <c r="O27" s="502">
        <f t="shared" si="2"/>
        <v>0</v>
      </c>
      <c r="P27" s="43">
        <f t="shared" si="19"/>
        <v>0</v>
      </c>
      <c r="Q27" s="43">
        <f t="shared" si="3"/>
        <v>0</v>
      </c>
      <c r="R27" s="503">
        <f t="shared" si="20"/>
        <v>0</v>
      </c>
      <c r="S27" s="502">
        <f t="shared" si="4"/>
        <v>0</v>
      </c>
      <c r="T27" s="43">
        <f t="shared" si="21"/>
        <v>0</v>
      </c>
      <c r="U27" s="43">
        <f t="shared" si="5"/>
        <v>0</v>
      </c>
      <c r="V27" s="503">
        <f t="shared" si="22"/>
        <v>10</v>
      </c>
      <c r="W27" s="502">
        <f t="shared" si="6"/>
        <v>0</v>
      </c>
      <c r="X27" s="43">
        <f t="shared" si="23"/>
        <v>0</v>
      </c>
      <c r="Y27" s="43">
        <f t="shared" si="7"/>
        <v>0</v>
      </c>
      <c r="Z27" s="503">
        <f t="shared" si="24"/>
        <v>10</v>
      </c>
      <c r="AA27" s="43">
        <f t="shared" si="8"/>
        <v>0</v>
      </c>
      <c r="AB27" s="43">
        <f t="shared" si="25"/>
        <v>0</v>
      </c>
      <c r="AC27" s="43">
        <f t="shared" si="9"/>
        <v>0</v>
      </c>
      <c r="AD27" s="43">
        <f t="shared" si="26"/>
        <v>0</v>
      </c>
      <c r="AE27" s="502">
        <f t="shared" si="10"/>
        <v>0</v>
      </c>
      <c r="AF27" s="43">
        <f t="shared" si="27"/>
        <v>0</v>
      </c>
      <c r="AG27" s="43">
        <f t="shared" si="11"/>
        <v>0</v>
      </c>
      <c r="AH27" s="503">
        <f t="shared" si="28"/>
        <v>0</v>
      </c>
      <c r="AI27" s="43">
        <f t="shared" si="12"/>
        <v>0</v>
      </c>
      <c r="AJ27" s="43">
        <f t="shared" si="29"/>
        <v>0</v>
      </c>
      <c r="AK27" s="43">
        <f t="shared" si="13"/>
        <v>0</v>
      </c>
      <c r="AL27" s="43">
        <f t="shared" si="30"/>
        <v>0</v>
      </c>
      <c r="AM27" s="502">
        <f t="shared" si="14"/>
        <v>0</v>
      </c>
      <c r="AN27" s="43">
        <f t="shared" si="31"/>
        <v>0</v>
      </c>
      <c r="AO27" s="43">
        <f t="shared" si="15"/>
        <v>0</v>
      </c>
      <c r="AP27" s="503">
        <f t="shared" si="32"/>
        <v>0</v>
      </c>
    </row>
    <row r="28" spans="5:42">
      <c r="K28" s="522">
        <f t="shared" si="16"/>
        <v>14</v>
      </c>
      <c r="L28" s="502">
        <f t="shared" si="17"/>
        <v>0</v>
      </c>
      <c r="M28" s="43">
        <f t="shared" si="1"/>
        <v>-2</v>
      </c>
      <c r="N28" s="43">
        <f t="shared" si="18"/>
        <v>0</v>
      </c>
      <c r="O28" s="502">
        <f t="shared" si="2"/>
        <v>0</v>
      </c>
      <c r="P28" s="43">
        <f t="shared" si="19"/>
        <v>0</v>
      </c>
      <c r="Q28" s="43">
        <f t="shared" si="3"/>
        <v>0</v>
      </c>
      <c r="R28" s="503">
        <f t="shared" si="20"/>
        <v>0</v>
      </c>
      <c r="S28" s="502">
        <f t="shared" si="4"/>
        <v>0</v>
      </c>
      <c r="T28" s="43">
        <f t="shared" si="21"/>
        <v>0</v>
      </c>
      <c r="U28" s="43">
        <f t="shared" si="5"/>
        <v>0</v>
      </c>
      <c r="V28" s="503">
        <f t="shared" si="22"/>
        <v>10</v>
      </c>
      <c r="W28" s="502">
        <f t="shared" si="6"/>
        <v>0</v>
      </c>
      <c r="X28" s="43">
        <f t="shared" si="23"/>
        <v>0</v>
      </c>
      <c r="Y28" s="43">
        <f t="shared" si="7"/>
        <v>0</v>
      </c>
      <c r="Z28" s="503">
        <f t="shared" si="24"/>
        <v>10</v>
      </c>
      <c r="AA28" s="43">
        <f t="shared" si="8"/>
        <v>0</v>
      </c>
      <c r="AB28" s="43">
        <f t="shared" si="25"/>
        <v>0</v>
      </c>
      <c r="AC28" s="43">
        <f t="shared" si="9"/>
        <v>0</v>
      </c>
      <c r="AD28" s="43">
        <f t="shared" si="26"/>
        <v>0</v>
      </c>
      <c r="AE28" s="502">
        <f t="shared" si="10"/>
        <v>0</v>
      </c>
      <c r="AF28" s="43">
        <f t="shared" si="27"/>
        <v>0</v>
      </c>
      <c r="AG28" s="43">
        <f t="shared" si="11"/>
        <v>0</v>
      </c>
      <c r="AH28" s="503">
        <f t="shared" si="28"/>
        <v>0</v>
      </c>
      <c r="AI28" s="43">
        <f t="shared" si="12"/>
        <v>0</v>
      </c>
      <c r="AJ28" s="43">
        <f t="shared" si="29"/>
        <v>0</v>
      </c>
      <c r="AK28" s="43">
        <f t="shared" si="13"/>
        <v>0</v>
      </c>
      <c r="AL28" s="43">
        <f t="shared" si="30"/>
        <v>0</v>
      </c>
      <c r="AM28" s="502">
        <f t="shared" si="14"/>
        <v>0</v>
      </c>
      <c r="AN28" s="43">
        <f t="shared" si="31"/>
        <v>0</v>
      </c>
      <c r="AO28" s="43">
        <f t="shared" si="15"/>
        <v>0</v>
      </c>
      <c r="AP28" s="503">
        <f t="shared" si="32"/>
        <v>0</v>
      </c>
    </row>
    <row r="29" spans="5:42">
      <c r="K29" s="522">
        <f t="shared" si="16"/>
        <v>15</v>
      </c>
      <c r="L29" s="502">
        <f t="shared" si="17"/>
        <v>0</v>
      </c>
      <c r="M29" s="43">
        <f t="shared" si="1"/>
        <v>-2</v>
      </c>
      <c r="N29" s="43">
        <f t="shared" si="18"/>
        <v>0</v>
      </c>
      <c r="O29" s="502">
        <f t="shared" si="2"/>
        <v>0</v>
      </c>
      <c r="P29" s="43">
        <f t="shared" si="19"/>
        <v>0</v>
      </c>
      <c r="Q29" s="43">
        <f t="shared" si="3"/>
        <v>0</v>
      </c>
      <c r="R29" s="503">
        <f t="shared" si="20"/>
        <v>0</v>
      </c>
      <c r="S29" s="502">
        <f t="shared" si="4"/>
        <v>0</v>
      </c>
      <c r="T29" s="43">
        <f t="shared" si="21"/>
        <v>0</v>
      </c>
      <c r="U29" s="43">
        <f t="shared" si="5"/>
        <v>0</v>
      </c>
      <c r="V29" s="503">
        <f t="shared" si="22"/>
        <v>10</v>
      </c>
      <c r="W29" s="502">
        <f t="shared" si="6"/>
        <v>0</v>
      </c>
      <c r="X29" s="43">
        <f t="shared" si="23"/>
        <v>0</v>
      </c>
      <c r="Y29" s="43">
        <f t="shared" si="7"/>
        <v>0</v>
      </c>
      <c r="Z29" s="503">
        <f t="shared" si="24"/>
        <v>10</v>
      </c>
      <c r="AA29" s="43">
        <f t="shared" si="8"/>
        <v>0</v>
      </c>
      <c r="AB29" s="43">
        <f t="shared" si="25"/>
        <v>0</v>
      </c>
      <c r="AC29" s="43">
        <f t="shared" si="9"/>
        <v>0</v>
      </c>
      <c r="AD29" s="43">
        <f t="shared" si="26"/>
        <v>0</v>
      </c>
      <c r="AE29" s="502">
        <f t="shared" si="10"/>
        <v>0</v>
      </c>
      <c r="AF29" s="43">
        <f t="shared" si="27"/>
        <v>0</v>
      </c>
      <c r="AG29" s="43">
        <f t="shared" si="11"/>
        <v>0</v>
      </c>
      <c r="AH29" s="503">
        <f t="shared" si="28"/>
        <v>0</v>
      </c>
      <c r="AI29" s="43">
        <f t="shared" si="12"/>
        <v>0</v>
      </c>
      <c r="AJ29" s="43">
        <f t="shared" si="29"/>
        <v>0</v>
      </c>
      <c r="AK29" s="43">
        <f t="shared" si="13"/>
        <v>0</v>
      </c>
      <c r="AL29" s="43">
        <f t="shared" si="30"/>
        <v>0</v>
      </c>
      <c r="AM29" s="502">
        <f t="shared" si="14"/>
        <v>0</v>
      </c>
      <c r="AN29" s="43">
        <f t="shared" si="31"/>
        <v>0</v>
      </c>
      <c r="AO29" s="43">
        <f t="shared" si="15"/>
        <v>0</v>
      </c>
      <c r="AP29" s="503">
        <f t="shared" si="32"/>
        <v>0</v>
      </c>
    </row>
    <row r="30" spans="5:42">
      <c r="K30" s="522">
        <f t="shared" si="16"/>
        <v>16</v>
      </c>
      <c r="L30" s="502">
        <f t="shared" si="17"/>
        <v>0</v>
      </c>
      <c r="M30" s="43">
        <f t="shared" si="1"/>
        <v>-2</v>
      </c>
      <c r="N30" s="43">
        <f t="shared" si="18"/>
        <v>0</v>
      </c>
      <c r="O30" s="502">
        <f t="shared" si="2"/>
        <v>0</v>
      </c>
      <c r="P30" s="43">
        <f t="shared" si="19"/>
        <v>0</v>
      </c>
      <c r="Q30" s="43">
        <f t="shared" si="3"/>
        <v>0</v>
      </c>
      <c r="R30" s="503">
        <f t="shared" si="20"/>
        <v>0</v>
      </c>
      <c r="S30" s="502">
        <f t="shared" si="4"/>
        <v>0</v>
      </c>
      <c r="T30" s="43">
        <f t="shared" si="21"/>
        <v>0</v>
      </c>
      <c r="U30" s="43">
        <f t="shared" si="5"/>
        <v>0</v>
      </c>
      <c r="V30" s="503">
        <f t="shared" si="22"/>
        <v>10</v>
      </c>
      <c r="W30" s="502">
        <f t="shared" si="6"/>
        <v>0</v>
      </c>
      <c r="X30" s="43">
        <f t="shared" si="23"/>
        <v>0</v>
      </c>
      <c r="Y30" s="43">
        <f t="shared" si="7"/>
        <v>0</v>
      </c>
      <c r="Z30" s="503">
        <f t="shared" si="24"/>
        <v>10</v>
      </c>
      <c r="AA30" s="43">
        <f t="shared" si="8"/>
        <v>0</v>
      </c>
      <c r="AB30" s="43">
        <f t="shared" si="25"/>
        <v>0</v>
      </c>
      <c r="AC30" s="43">
        <f t="shared" si="9"/>
        <v>0</v>
      </c>
      <c r="AD30" s="43">
        <f t="shared" si="26"/>
        <v>0</v>
      </c>
      <c r="AE30" s="502">
        <f t="shared" si="10"/>
        <v>0</v>
      </c>
      <c r="AF30" s="43">
        <f t="shared" si="27"/>
        <v>0</v>
      </c>
      <c r="AG30" s="43">
        <f t="shared" si="11"/>
        <v>0</v>
      </c>
      <c r="AH30" s="503">
        <f t="shared" si="28"/>
        <v>0</v>
      </c>
      <c r="AI30" s="43">
        <f t="shared" si="12"/>
        <v>0</v>
      </c>
      <c r="AJ30" s="43">
        <f t="shared" si="29"/>
        <v>0</v>
      </c>
      <c r="AK30" s="43">
        <f t="shared" si="13"/>
        <v>0</v>
      </c>
      <c r="AL30" s="43">
        <f t="shared" si="30"/>
        <v>0</v>
      </c>
      <c r="AM30" s="502">
        <f t="shared" si="14"/>
        <v>0</v>
      </c>
      <c r="AN30" s="43">
        <f t="shared" si="31"/>
        <v>0</v>
      </c>
      <c r="AO30" s="43">
        <f t="shared" si="15"/>
        <v>0</v>
      </c>
      <c r="AP30" s="503">
        <f t="shared" si="32"/>
        <v>0</v>
      </c>
    </row>
    <row r="31" spans="5:42">
      <c r="K31" s="522">
        <f t="shared" si="16"/>
        <v>17</v>
      </c>
      <c r="L31" s="502">
        <f t="shared" si="17"/>
        <v>0</v>
      </c>
      <c r="M31" s="43">
        <f t="shared" si="1"/>
        <v>-2</v>
      </c>
      <c r="N31" s="43">
        <f t="shared" si="18"/>
        <v>0</v>
      </c>
      <c r="O31" s="502">
        <f t="shared" si="2"/>
        <v>0</v>
      </c>
      <c r="P31" s="43">
        <f t="shared" si="19"/>
        <v>0</v>
      </c>
      <c r="Q31" s="43">
        <f t="shared" si="3"/>
        <v>0</v>
      </c>
      <c r="R31" s="503">
        <f t="shared" si="20"/>
        <v>0</v>
      </c>
      <c r="S31" s="502">
        <f t="shared" si="4"/>
        <v>0</v>
      </c>
      <c r="T31" s="43">
        <f t="shared" si="21"/>
        <v>0</v>
      </c>
      <c r="U31" s="43">
        <f t="shared" si="5"/>
        <v>0</v>
      </c>
      <c r="V31" s="503">
        <f t="shared" si="22"/>
        <v>10</v>
      </c>
      <c r="W31" s="502">
        <f t="shared" si="6"/>
        <v>0</v>
      </c>
      <c r="X31" s="43">
        <f t="shared" si="23"/>
        <v>0</v>
      </c>
      <c r="Y31" s="43">
        <f t="shared" si="7"/>
        <v>0</v>
      </c>
      <c r="Z31" s="503">
        <f t="shared" si="24"/>
        <v>10</v>
      </c>
      <c r="AA31" s="43">
        <f t="shared" si="8"/>
        <v>0</v>
      </c>
      <c r="AB31" s="43">
        <f t="shared" si="25"/>
        <v>0</v>
      </c>
      <c r="AC31" s="43">
        <f t="shared" si="9"/>
        <v>0</v>
      </c>
      <c r="AD31" s="43">
        <f t="shared" si="26"/>
        <v>0</v>
      </c>
      <c r="AE31" s="502">
        <f t="shared" si="10"/>
        <v>0</v>
      </c>
      <c r="AF31" s="43">
        <f t="shared" si="27"/>
        <v>0</v>
      </c>
      <c r="AG31" s="43">
        <f t="shared" si="11"/>
        <v>0</v>
      </c>
      <c r="AH31" s="503">
        <f t="shared" si="28"/>
        <v>0</v>
      </c>
      <c r="AI31" s="43">
        <f t="shared" si="12"/>
        <v>0</v>
      </c>
      <c r="AJ31" s="43">
        <f t="shared" si="29"/>
        <v>0</v>
      </c>
      <c r="AK31" s="43">
        <f t="shared" si="13"/>
        <v>0</v>
      </c>
      <c r="AL31" s="43">
        <f t="shared" si="30"/>
        <v>0</v>
      </c>
      <c r="AM31" s="502">
        <f t="shared" si="14"/>
        <v>0</v>
      </c>
      <c r="AN31" s="43">
        <f t="shared" si="31"/>
        <v>0</v>
      </c>
      <c r="AO31" s="43">
        <f t="shared" si="15"/>
        <v>0</v>
      </c>
      <c r="AP31" s="503">
        <f t="shared" si="32"/>
        <v>0</v>
      </c>
    </row>
    <row r="32" spans="5:42">
      <c r="K32" s="522">
        <f t="shared" si="16"/>
        <v>18</v>
      </c>
      <c r="L32" s="502">
        <f t="shared" si="17"/>
        <v>0</v>
      </c>
      <c r="M32" s="43">
        <f t="shared" si="1"/>
        <v>-2</v>
      </c>
      <c r="N32" s="43">
        <f t="shared" si="18"/>
        <v>0</v>
      </c>
      <c r="O32" s="502">
        <f t="shared" si="2"/>
        <v>0</v>
      </c>
      <c r="P32" s="43">
        <f t="shared" si="19"/>
        <v>0</v>
      </c>
      <c r="Q32" s="43">
        <f t="shared" si="3"/>
        <v>0</v>
      </c>
      <c r="R32" s="503">
        <f t="shared" si="20"/>
        <v>0</v>
      </c>
      <c r="S32" s="502">
        <f t="shared" si="4"/>
        <v>0</v>
      </c>
      <c r="T32" s="43">
        <f t="shared" si="21"/>
        <v>0</v>
      </c>
      <c r="U32" s="43">
        <f t="shared" si="5"/>
        <v>0</v>
      </c>
      <c r="V32" s="503">
        <f t="shared" si="22"/>
        <v>10</v>
      </c>
      <c r="W32" s="502">
        <f t="shared" si="6"/>
        <v>0</v>
      </c>
      <c r="X32" s="43">
        <f t="shared" si="23"/>
        <v>0</v>
      </c>
      <c r="Y32" s="43">
        <f t="shared" si="7"/>
        <v>0</v>
      </c>
      <c r="Z32" s="503">
        <f t="shared" si="24"/>
        <v>10</v>
      </c>
      <c r="AA32" s="43">
        <f t="shared" si="8"/>
        <v>0</v>
      </c>
      <c r="AB32" s="43">
        <f t="shared" si="25"/>
        <v>0</v>
      </c>
      <c r="AC32" s="43">
        <f t="shared" si="9"/>
        <v>0</v>
      </c>
      <c r="AD32" s="43">
        <f t="shared" si="26"/>
        <v>0</v>
      </c>
      <c r="AE32" s="502">
        <f t="shared" si="10"/>
        <v>0</v>
      </c>
      <c r="AF32" s="43">
        <f t="shared" si="27"/>
        <v>0</v>
      </c>
      <c r="AG32" s="43">
        <f t="shared" si="11"/>
        <v>0</v>
      </c>
      <c r="AH32" s="503">
        <f t="shared" si="28"/>
        <v>0</v>
      </c>
      <c r="AI32" s="43">
        <f t="shared" si="12"/>
        <v>0</v>
      </c>
      <c r="AJ32" s="43">
        <f t="shared" si="29"/>
        <v>0</v>
      </c>
      <c r="AK32" s="43">
        <f t="shared" si="13"/>
        <v>0</v>
      </c>
      <c r="AL32" s="43">
        <f t="shared" si="30"/>
        <v>0</v>
      </c>
      <c r="AM32" s="502">
        <f t="shared" si="14"/>
        <v>0</v>
      </c>
      <c r="AN32" s="43">
        <f t="shared" si="31"/>
        <v>0</v>
      </c>
      <c r="AO32" s="43">
        <f t="shared" si="15"/>
        <v>0</v>
      </c>
      <c r="AP32" s="503">
        <f t="shared" si="32"/>
        <v>0</v>
      </c>
    </row>
    <row r="33" spans="11:42">
      <c r="K33" s="522">
        <f t="shared" si="16"/>
        <v>19</v>
      </c>
      <c r="L33" s="502">
        <f t="shared" si="17"/>
        <v>0</v>
      </c>
      <c r="M33" s="43">
        <f t="shared" si="1"/>
        <v>-2</v>
      </c>
      <c r="N33" s="43">
        <f t="shared" si="18"/>
        <v>0</v>
      </c>
      <c r="O33" s="502">
        <f t="shared" si="2"/>
        <v>0</v>
      </c>
      <c r="P33" s="43">
        <f t="shared" si="19"/>
        <v>0</v>
      </c>
      <c r="Q33" s="43">
        <f t="shared" si="3"/>
        <v>0</v>
      </c>
      <c r="R33" s="503">
        <f t="shared" si="20"/>
        <v>0</v>
      </c>
      <c r="S33" s="502">
        <f t="shared" si="4"/>
        <v>0</v>
      </c>
      <c r="T33" s="43">
        <f t="shared" si="21"/>
        <v>0</v>
      </c>
      <c r="U33" s="43">
        <f t="shared" si="5"/>
        <v>0</v>
      </c>
      <c r="V33" s="503">
        <f t="shared" si="22"/>
        <v>10</v>
      </c>
      <c r="W33" s="502">
        <f t="shared" si="6"/>
        <v>0</v>
      </c>
      <c r="X33" s="43">
        <f t="shared" si="23"/>
        <v>0</v>
      </c>
      <c r="Y33" s="43">
        <f t="shared" si="7"/>
        <v>0</v>
      </c>
      <c r="Z33" s="503">
        <f t="shared" si="24"/>
        <v>10</v>
      </c>
      <c r="AA33" s="43">
        <f t="shared" si="8"/>
        <v>0</v>
      </c>
      <c r="AB33" s="43">
        <f t="shared" si="25"/>
        <v>0</v>
      </c>
      <c r="AC33" s="43">
        <f t="shared" si="9"/>
        <v>0</v>
      </c>
      <c r="AD33" s="43">
        <f t="shared" si="26"/>
        <v>0</v>
      </c>
      <c r="AE33" s="502">
        <f t="shared" si="10"/>
        <v>0</v>
      </c>
      <c r="AF33" s="43">
        <f t="shared" si="27"/>
        <v>0</v>
      </c>
      <c r="AG33" s="43">
        <f t="shared" si="11"/>
        <v>0</v>
      </c>
      <c r="AH33" s="503">
        <f t="shared" si="28"/>
        <v>0</v>
      </c>
      <c r="AI33" s="43">
        <f t="shared" si="12"/>
        <v>0</v>
      </c>
      <c r="AJ33" s="43">
        <f t="shared" si="29"/>
        <v>0</v>
      </c>
      <c r="AK33" s="43">
        <f t="shared" si="13"/>
        <v>0</v>
      </c>
      <c r="AL33" s="43">
        <f t="shared" si="30"/>
        <v>0</v>
      </c>
      <c r="AM33" s="502">
        <f t="shared" si="14"/>
        <v>0</v>
      </c>
      <c r="AN33" s="43">
        <f t="shared" si="31"/>
        <v>0</v>
      </c>
      <c r="AO33" s="43">
        <f t="shared" si="15"/>
        <v>0</v>
      </c>
      <c r="AP33" s="503">
        <f t="shared" si="32"/>
        <v>0</v>
      </c>
    </row>
    <row r="34" spans="11:42">
      <c r="K34" s="522">
        <f t="shared" si="16"/>
        <v>20</v>
      </c>
      <c r="L34" s="502">
        <f t="shared" si="17"/>
        <v>0</v>
      </c>
      <c r="M34" s="43">
        <f t="shared" si="1"/>
        <v>-2</v>
      </c>
      <c r="N34" s="43">
        <f t="shared" si="18"/>
        <v>0</v>
      </c>
      <c r="O34" s="502">
        <f t="shared" si="2"/>
        <v>0</v>
      </c>
      <c r="P34" s="43">
        <f t="shared" si="19"/>
        <v>0</v>
      </c>
      <c r="Q34" s="43">
        <f t="shared" si="3"/>
        <v>0</v>
      </c>
      <c r="R34" s="503">
        <f t="shared" si="20"/>
        <v>0</v>
      </c>
      <c r="S34" s="502">
        <f t="shared" si="4"/>
        <v>0</v>
      </c>
      <c r="T34" s="43">
        <f t="shared" si="21"/>
        <v>0</v>
      </c>
      <c r="U34" s="43">
        <f t="shared" si="5"/>
        <v>0</v>
      </c>
      <c r="V34" s="503">
        <f t="shared" si="22"/>
        <v>10</v>
      </c>
      <c r="W34" s="502">
        <f t="shared" si="6"/>
        <v>0</v>
      </c>
      <c r="X34" s="43">
        <f t="shared" si="23"/>
        <v>0</v>
      </c>
      <c r="Y34" s="43">
        <f t="shared" si="7"/>
        <v>0</v>
      </c>
      <c r="Z34" s="503">
        <f t="shared" si="24"/>
        <v>10</v>
      </c>
      <c r="AA34" s="43">
        <f t="shared" si="8"/>
        <v>0</v>
      </c>
      <c r="AB34" s="43">
        <f t="shared" si="25"/>
        <v>0</v>
      </c>
      <c r="AC34" s="43">
        <f t="shared" si="9"/>
        <v>0</v>
      </c>
      <c r="AD34" s="43">
        <f t="shared" si="26"/>
        <v>0</v>
      </c>
      <c r="AE34" s="502">
        <f t="shared" si="10"/>
        <v>0</v>
      </c>
      <c r="AF34" s="43">
        <f t="shared" si="27"/>
        <v>0</v>
      </c>
      <c r="AG34" s="43">
        <f t="shared" si="11"/>
        <v>0</v>
      </c>
      <c r="AH34" s="503">
        <f t="shared" si="28"/>
        <v>0</v>
      </c>
      <c r="AI34" s="43">
        <f t="shared" si="12"/>
        <v>0</v>
      </c>
      <c r="AJ34" s="43">
        <f t="shared" si="29"/>
        <v>0</v>
      </c>
      <c r="AK34" s="43">
        <f t="shared" si="13"/>
        <v>0</v>
      </c>
      <c r="AL34" s="43">
        <f t="shared" si="30"/>
        <v>0</v>
      </c>
      <c r="AM34" s="502">
        <f t="shared" si="14"/>
        <v>0</v>
      </c>
      <c r="AN34" s="43">
        <f t="shared" si="31"/>
        <v>0</v>
      </c>
      <c r="AO34" s="43">
        <f t="shared" si="15"/>
        <v>0</v>
      </c>
      <c r="AP34" s="503">
        <f t="shared" si="32"/>
        <v>0</v>
      </c>
    </row>
    <row r="35" spans="11:42">
      <c r="K35" s="522">
        <f t="shared" si="16"/>
        <v>21</v>
      </c>
      <c r="L35" s="502">
        <f t="shared" si="17"/>
        <v>0</v>
      </c>
      <c r="M35" s="43">
        <f t="shared" si="1"/>
        <v>-2</v>
      </c>
      <c r="N35" s="43">
        <f t="shared" si="18"/>
        <v>0</v>
      </c>
      <c r="O35" s="502">
        <f t="shared" si="2"/>
        <v>0</v>
      </c>
      <c r="P35" s="43">
        <f t="shared" si="19"/>
        <v>0</v>
      </c>
      <c r="Q35" s="43">
        <f t="shared" si="3"/>
        <v>0</v>
      </c>
      <c r="R35" s="503">
        <f t="shared" si="20"/>
        <v>0</v>
      </c>
      <c r="S35" s="502">
        <f t="shared" si="4"/>
        <v>0</v>
      </c>
      <c r="T35" s="43">
        <f t="shared" si="21"/>
        <v>0</v>
      </c>
      <c r="U35" s="43">
        <f t="shared" si="5"/>
        <v>0</v>
      </c>
      <c r="V35" s="503">
        <f t="shared" si="22"/>
        <v>10</v>
      </c>
      <c r="W35" s="502">
        <f t="shared" si="6"/>
        <v>0</v>
      </c>
      <c r="X35" s="43">
        <f t="shared" si="23"/>
        <v>0</v>
      </c>
      <c r="Y35" s="43">
        <f t="shared" si="7"/>
        <v>0</v>
      </c>
      <c r="Z35" s="503">
        <f t="shared" si="24"/>
        <v>10</v>
      </c>
      <c r="AA35" s="43">
        <f t="shared" si="8"/>
        <v>0</v>
      </c>
      <c r="AB35" s="43">
        <f t="shared" si="25"/>
        <v>0</v>
      </c>
      <c r="AC35" s="43">
        <f t="shared" si="9"/>
        <v>0</v>
      </c>
      <c r="AD35" s="43">
        <f t="shared" si="26"/>
        <v>0</v>
      </c>
      <c r="AE35" s="502">
        <f t="shared" si="10"/>
        <v>0</v>
      </c>
      <c r="AF35" s="43">
        <f t="shared" si="27"/>
        <v>0</v>
      </c>
      <c r="AG35" s="43">
        <f t="shared" si="11"/>
        <v>0</v>
      </c>
      <c r="AH35" s="503">
        <f t="shared" si="28"/>
        <v>0</v>
      </c>
      <c r="AI35" s="43">
        <f t="shared" si="12"/>
        <v>0</v>
      </c>
      <c r="AJ35" s="43">
        <f t="shared" si="29"/>
        <v>0</v>
      </c>
      <c r="AK35" s="43">
        <f t="shared" si="13"/>
        <v>0</v>
      </c>
      <c r="AL35" s="43">
        <f t="shared" si="30"/>
        <v>0</v>
      </c>
      <c r="AM35" s="502">
        <f t="shared" si="14"/>
        <v>0</v>
      </c>
      <c r="AN35" s="43">
        <f t="shared" si="31"/>
        <v>0</v>
      </c>
      <c r="AO35" s="43">
        <f t="shared" si="15"/>
        <v>0</v>
      </c>
      <c r="AP35" s="503">
        <f t="shared" si="32"/>
        <v>0</v>
      </c>
    </row>
    <row r="36" spans="11:42">
      <c r="K36" s="522">
        <f t="shared" si="16"/>
        <v>22</v>
      </c>
      <c r="L36" s="502">
        <f t="shared" si="17"/>
        <v>0</v>
      </c>
      <c r="M36" s="43">
        <f t="shared" si="1"/>
        <v>-2</v>
      </c>
      <c r="N36" s="43">
        <f t="shared" si="18"/>
        <v>0</v>
      </c>
      <c r="O36" s="502">
        <f t="shared" si="2"/>
        <v>0</v>
      </c>
      <c r="P36" s="43">
        <f t="shared" si="19"/>
        <v>0</v>
      </c>
      <c r="Q36" s="43">
        <f t="shared" si="3"/>
        <v>0</v>
      </c>
      <c r="R36" s="503">
        <f t="shared" si="20"/>
        <v>0</v>
      </c>
      <c r="S36" s="502">
        <f t="shared" si="4"/>
        <v>0</v>
      </c>
      <c r="T36" s="43">
        <f t="shared" si="21"/>
        <v>0</v>
      </c>
      <c r="U36" s="43">
        <f t="shared" si="5"/>
        <v>0</v>
      </c>
      <c r="V36" s="503">
        <f t="shared" si="22"/>
        <v>10</v>
      </c>
      <c r="W36" s="502">
        <f t="shared" si="6"/>
        <v>0</v>
      </c>
      <c r="X36" s="43">
        <f t="shared" si="23"/>
        <v>0</v>
      </c>
      <c r="Y36" s="43">
        <f t="shared" si="7"/>
        <v>0</v>
      </c>
      <c r="Z36" s="503">
        <f t="shared" si="24"/>
        <v>10</v>
      </c>
      <c r="AA36" s="43">
        <f t="shared" si="8"/>
        <v>0</v>
      </c>
      <c r="AB36" s="43">
        <f t="shared" si="25"/>
        <v>0</v>
      </c>
      <c r="AC36" s="43">
        <f t="shared" si="9"/>
        <v>0</v>
      </c>
      <c r="AD36" s="43">
        <f t="shared" si="26"/>
        <v>0</v>
      </c>
      <c r="AE36" s="502">
        <f t="shared" si="10"/>
        <v>0</v>
      </c>
      <c r="AF36" s="43">
        <f t="shared" si="27"/>
        <v>0</v>
      </c>
      <c r="AG36" s="43">
        <f t="shared" si="11"/>
        <v>0</v>
      </c>
      <c r="AH36" s="503">
        <f t="shared" si="28"/>
        <v>0</v>
      </c>
      <c r="AI36" s="43">
        <f t="shared" si="12"/>
        <v>0</v>
      </c>
      <c r="AJ36" s="43">
        <f t="shared" si="29"/>
        <v>0</v>
      </c>
      <c r="AK36" s="43">
        <f t="shared" si="13"/>
        <v>0</v>
      </c>
      <c r="AL36" s="43">
        <f t="shared" si="30"/>
        <v>0</v>
      </c>
      <c r="AM36" s="502">
        <f t="shared" si="14"/>
        <v>0</v>
      </c>
      <c r="AN36" s="43">
        <f t="shared" si="31"/>
        <v>0</v>
      </c>
      <c r="AO36" s="43">
        <f t="shared" si="15"/>
        <v>0</v>
      </c>
      <c r="AP36" s="503">
        <f t="shared" si="32"/>
        <v>0</v>
      </c>
    </row>
    <row r="37" spans="11:42">
      <c r="K37" s="522">
        <f t="shared" si="16"/>
        <v>23</v>
      </c>
      <c r="L37" s="502">
        <f t="shared" si="17"/>
        <v>0</v>
      </c>
      <c r="M37" s="43">
        <f t="shared" si="1"/>
        <v>-2</v>
      </c>
      <c r="N37" s="43">
        <f t="shared" si="18"/>
        <v>0</v>
      </c>
      <c r="O37" s="502">
        <f t="shared" si="2"/>
        <v>0</v>
      </c>
      <c r="P37" s="43">
        <f t="shared" si="19"/>
        <v>0</v>
      </c>
      <c r="Q37" s="43">
        <f t="shared" si="3"/>
        <v>0</v>
      </c>
      <c r="R37" s="503">
        <f t="shared" si="20"/>
        <v>0</v>
      </c>
      <c r="S37" s="502">
        <f t="shared" si="4"/>
        <v>0</v>
      </c>
      <c r="T37" s="43">
        <f t="shared" si="21"/>
        <v>0</v>
      </c>
      <c r="U37" s="43">
        <f t="shared" si="5"/>
        <v>0</v>
      </c>
      <c r="V37" s="503">
        <f t="shared" si="22"/>
        <v>10</v>
      </c>
      <c r="W37" s="502">
        <f t="shared" si="6"/>
        <v>0</v>
      </c>
      <c r="X37" s="43">
        <f t="shared" si="23"/>
        <v>0</v>
      </c>
      <c r="Y37" s="43">
        <f t="shared" si="7"/>
        <v>0</v>
      </c>
      <c r="Z37" s="503">
        <f t="shared" si="24"/>
        <v>10</v>
      </c>
      <c r="AA37" s="43">
        <f t="shared" si="8"/>
        <v>0</v>
      </c>
      <c r="AB37" s="43">
        <f t="shared" si="25"/>
        <v>0</v>
      </c>
      <c r="AC37" s="43">
        <f t="shared" si="9"/>
        <v>0</v>
      </c>
      <c r="AD37" s="43">
        <f t="shared" si="26"/>
        <v>0</v>
      </c>
      <c r="AE37" s="502">
        <f t="shared" si="10"/>
        <v>0</v>
      </c>
      <c r="AF37" s="43">
        <f t="shared" si="27"/>
        <v>0</v>
      </c>
      <c r="AG37" s="43">
        <f t="shared" si="11"/>
        <v>0</v>
      </c>
      <c r="AH37" s="503">
        <f t="shared" si="28"/>
        <v>0</v>
      </c>
      <c r="AI37" s="43">
        <f t="shared" si="12"/>
        <v>0</v>
      </c>
      <c r="AJ37" s="43">
        <f t="shared" si="29"/>
        <v>0</v>
      </c>
      <c r="AK37" s="43">
        <f t="shared" si="13"/>
        <v>0</v>
      </c>
      <c r="AL37" s="43">
        <f t="shared" si="30"/>
        <v>0</v>
      </c>
      <c r="AM37" s="502">
        <f t="shared" si="14"/>
        <v>0</v>
      </c>
      <c r="AN37" s="43">
        <f t="shared" si="31"/>
        <v>0</v>
      </c>
      <c r="AO37" s="43">
        <f t="shared" si="15"/>
        <v>0</v>
      </c>
      <c r="AP37" s="503">
        <f t="shared" si="32"/>
        <v>0</v>
      </c>
    </row>
    <row r="38" spans="11:42">
      <c r="K38" s="522">
        <f t="shared" si="16"/>
        <v>24</v>
      </c>
      <c r="L38" s="502">
        <f t="shared" si="17"/>
        <v>0</v>
      </c>
      <c r="M38" s="43">
        <f t="shared" si="1"/>
        <v>-2</v>
      </c>
      <c r="N38" s="43">
        <f t="shared" si="18"/>
        <v>0</v>
      </c>
      <c r="O38" s="502">
        <f t="shared" si="2"/>
        <v>0</v>
      </c>
      <c r="P38" s="43">
        <f t="shared" si="19"/>
        <v>0</v>
      </c>
      <c r="Q38" s="43">
        <f t="shared" si="3"/>
        <v>0</v>
      </c>
      <c r="R38" s="503">
        <f t="shared" si="20"/>
        <v>0</v>
      </c>
      <c r="S38" s="502">
        <f t="shared" si="4"/>
        <v>0</v>
      </c>
      <c r="T38" s="43">
        <f t="shared" si="21"/>
        <v>0</v>
      </c>
      <c r="U38" s="43">
        <f t="shared" si="5"/>
        <v>0</v>
      </c>
      <c r="V38" s="503">
        <f t="shared" si="22"/>
        <v>10</v>
      </c>
      <c r="W38" s="502">
        <f t="shared" si="6"/>
        <v>0</v>
      </c>
      <c r="X38" s="43">
        <f t="shared" si="23"/>
        <v>0</v>
      </c>
      <c r="Y38" s="43">
        <f t="shared" si="7"/>
        <v>0</v>
      </c>
      <c r="Z38" s="503">
        <f t="shared" si="24"/>
        <v>10</v>
      </c>
      <c r="AA38" s="43">
        <f t="shared" si="8"/>
        <v>0</v>
      </c>
      <c r="AB38" s="43">
        <f t="shared" si="25"/>
        <v>0</v>
      </c>
      <c r="AC38" s="43">
        <f t="shared" si="9"/>
        <v>0</v>
      </c>
      <c r="AD38" s="43">
        <f t="shared" si="26"/>
        <v>0</v>
      </c>
      <c r="AE38" s="502">
        <f t="shared" si="10"/>
        <v>0</v>
      </c>
      <c r="AF38" s="43">
        <f t="shared" si="27"/>
        <v>0</v>
      </c>
      <c r="AG38" s="43">
        <f t="shared" si="11"/>
        <v>0</v>
      </c>
      <c r="AH38" s="503">
        <f t="shared" si="28"/>
        <v>0</v>
      </c>
      <c r="AI38" s="43">
        <f t="shared" si="12"/>
        <v>0</v>
      </c>
      <c r="AJ38" s="43">
        <f t="shared" si="29"/>
        <v>0</v>
      </c>
      <c r="AK38" s="43">
        <f t="shared" si="13"/>
        <v>0</v>
      </c>
      <c r="AL38" s="43">
        <f t="shared" si="30"/>
        <v>0</v>
      </c>
      <c r="AM38" s="502">
        <f t="shared" si="14"/>
        <v>0</v>
      </c>
      <c r="AN38" s="43">
        <f t="shared" si="31"/>
        <v>0</v>
      </c>
      <c r="AO38" s="43">
        <f t="shared" si="15"/>
        <v>0</v>
      </c>
      <c r="AP38" s="503">
        <f t="shared" si="32"/>
        <v>0</v>
      </c>
    </row>
    <row r="39" spans="11:42">
      <c r="K39" s="522">
        <f t="shared" si="16"/>
        <v>25</v>
      </c>
      <c r="L39" s="502">
        <f t="shared" si="17"/>
        <v>0</v>
      </c>
      <c r="M39" s="43">
        <f t="shared" si="1"/>
        <v>-2</v>
      </c>
      <c r="N39" s="43">
        <f t="shared" si="18"/>
        <v>0</v>
      </c>
      <c r="O39" s="502">
        <f t="shared" si="2"/>
        <v>0</v>
      </c>
      <c r="P39" s="43">
        <f t="shared" si="19"/>
        <v>0</v>
      </c>
      <c r="Q39" s="43">
        <f t="shared" si="3"/>
        <v>0</v>
      </c>
      <c r="R39" s="503">
        <f t="shared" si="20"/>
        <v>0</v>
      </c>
      <c r="S39" s="502">
        <f t="shared" si="4"/>
        <v>0</v>
      </c>
      <c r="T39" s="43">
        <f t="shared" si="21"/>
        <v>0</v>
      </c>
      <c r="U39" s="43">
        <f t="shared" si="5"/>
        <v>0</v>
      </c>
      <c r="V39" s="503">
        <f t="shared" si="22"/>
        <v>10</v>
      </c>
      <c r="W39" s="502">
        <f t="shared" si="6"/>
        <v>0</v>
      </c>
      <c r="X39" s="43">
        <f t="shared" si="23"/>
        <v>0</v>
      </c>
      <c r="Y39" s="43">
        <f t="shared" si="7"/>
        <v>0</v>
      </c>
      <c r="Z39" s="503">
        <f t="shared" si="24"/>
        <v>10</v>
      </c>
      <c r="AA39" s="43">
        <f t="shared" si="8"/>
        <v>0</v>
      </c>
      <c r="AB39" s="43">
        <f t="shared" si="25"/>
        <v>0</v>
      </c>
      <c r="AC39" s="43">
        <f t="shared" si="9"/>
        <v>0</v>
      </c>
      <c r="AD39" s="43">
        <f t="shared" si="26"/>
        <v>0</v>
      </c>
      <c r="AE39" s="502">
        <f t="shared" si="10"/>
        <v>0</v>
      </c>
      <c r="AF39" s="43">
        <f t="shared" si="27"/>
        <v>0</v>
      </c>
      <c r="AG39" s="43">
        <f t="shared" si="11"/>
        <v>0</v>
      </c>
      <c r="AH39" s="503">
        <f t="shared" si="28"/>
        <v>0</v>
      </c>
      <c r="AI39" s="43">
        <f t="shared" si="12"/>
        <v>0</v>
      </c>
      <c r="AJ39" s="43">
        <f t="shared" si="29"/>
        <v>0</v>
      </c>
      <c r="AK39" s="43">
        <f t="shared" si="13"/>
        <v>0</v>
      </c>
      <c r="AL39" s="43">
        <f t="shared" si="30"/>
        <v>0</v>
      </c>
      <c r="AM39" s="502">
        <f t="shared" si="14"/>
        <v>0</v>
      </c>
      <c r="AN39" s="43">
        <f t="shared" si="31"/>
        <v>0</v>
      </c>
      <c r="AO39" s="43">
        <f t="shared" si="15"/>
        <v>0</v>
      </c>
      <c r="AP39" s="503">
        <f t="shared" si="32"/>
        <v>0</v>
      </c>
    </row>
    <row r="40" spans="11:42">
      <c r="K40" s="522">
        <f t="shared" si="16"/>
        <v>26</v>
      </c>
      <c r="L40" s="502">
        <f t="shared" si="17"/>
        <v>0</v>
      </c>
      <c r="M40" s="43">
        <f t="shared" si="1"/>
        <v>-2</v>
      </c>
      <c r="N40" s="43">
        <f t="shared" si="18"/>
        <v>0</v>
      </c>
      <c r="O40" s="502">
        <f t="shared" si="2"/>
        <v>0</v>
      </c>
      <c r="P40" s="43">
        <f t="shared" si="19"/>
        <v>0</v>
      </c>
      <c r="Q40" s="43">
        <f t="shared" si="3"/>
        <v>0</v>
      </c>
      <c r="R40" s="503">
        <f t="shared" si="20"/>
        <v>0</v>
      </c>
      <c r="S40" s="502">
        <f t="shared" si="4"/>
        <v>0</v>
      </c>
      <c r="T40" s="43">
        <f t="shared" si="21"/>
        <v>0</v>
      </c>
      <c r="U40" s="43">
        <f t="shared" si="5"/>
        <v>0</v>
      </c>
      <c r="V40" s="503">
        <f t="shared" si="22"/>
        <v>10</v>
      </c>
      <c r="W40" s="502">
        <f t="shared" si="6"/>
        <v>0</v>
      </c>
      <c r="X40" s="43">
        <f t="shared" si="23"/>
        <v>0</v>
      </c>
      <c r="Y40" s="43">
        <f t="shared" si="7"/>
        <v>0</v>
      </c>
      <c r="Z40" s="503">
        <f t="shared" si="24"/>
        <v>10</v>
      </c>
      <c r="AA40" s="43">
        <f t="shared" si="8"/>
        <v>0</v>
      </c>
      <c r="AB40" s="43">
        <f t="shared" si="25"/>
        <v>0</v>
      </c>
      <c r="AC40" s="43">
        <f t="shared" si="9"/>
        <v>0</v>
      </c>
      <c r="AD40" s="43">
        <f t="shared" si="26"/>
        <v>0</v>
      </c>
      <c r="AE40" s="502">
        <f t="shared" si="10"/>
        <v>0</v>
      </c>
      <c r="AF40" s="43">
        <f t="shared" si="27"/>
        <v>0</v>
      </c>
      <c r="AG40" s="43">
        <f t="shared" si="11"/>
        <v>0</v>
      </c>
      <c r="AH40" s="503">
        <f t="shared" si="28"/>
        <v>0</v>
      </c>
      <c r="AI40" s="43">
        <f t="shared" si="12"/>
        <v>0</v>
      </c>
      <c r="AJ40" s="43">
        <f t="shared" si="29"/>
        <v>0</v>
      </c>
      <c r="AK40" s="43">
        <f t="shared" si="13"/>
        <v>0</v>
      </c>
      <c r="AL40" s="43">
        <f t="shared" si="30"/>
        <v>0</v>
      </c>
      <c r="AM40" s="502">
        <f t="shared" si="14"/>
        <v>0</v>
      </c>
      <c r="AN40" s="43">
        <f t="shared" si="31"/>
        <v>0</v>
      </c>
      <c r="AO40" s="43">
        <f t="shared" si="15"/>
        <v>0</v>
      </c>
      <c r="AP40" s="503">
        <f t="shared" si="32"/>
        <v>0</v>
      </c>
    </row>
    <row r="41" spans="11:42">
      <c r="K41" s="522">
        <f t="shared" si="16"/>
        <v>27</v>
      </c>
      <c r="L41" s="502">
        <f t="shared" si="17"/>
        <v>0</v>
      </c>
      <c r="M41" s="43">
        <f t="shared" si="1"/>
        <v>-2</v>
      </c>
      <c r="N41" s="43">
        <f t="shared" si="18"/>
        <v>0</v>
      </c>
      <c r="O41" s="502">
        <f t="shared" si="2"/>
        <v>0</v>
      </c>
      <c r="P41" s="43">
        <f t="shared" si="19"/>
        <v>0</v>
      </c>
      <c r="Q41" s="43">
        <f t="shared" si="3"/>
        <v>0</v>
      </c>
      <c r="R41" s="503">
        <f t="shared" si="20"/>
        <v>0</v>
      </c>
      <c r="S41" s="502">
        <f t="shared" si="4"/>
        <v>0</v>
      </c>
      <c r="T41" s="43">
        <f t="shared" si="21"/>
        <v>0</v>
      </c>
      <c r="U41" s="43">
        <f t="shared" si="5"/>
        <v>0</v>
      </c>
      <c r="V41" s="503">
        <f t="shared" si="22"/>
        <v>10</v>
      </c>
      <c r="W41" s="502">
        <f t="shared" si="6"/>
        <v>0</v>
      </c>
      <c r="X41" s="43">
        <f t="shared" si="23"/>
        <v>0</v>
      </c>
      <c r="Y41" s="43">
        <f t="shared" si="7"/>
        <v>0</v>
      </c>
      <c r="Z41" s="503">
        <f t="shared" si="24"/>
        <v>10</v>
      </c>
      <c r="AA41" s="43">
        <f t="shared" si="8"/>
        <v>0</v>
      </c>
      <c r="AB41" s="43">
        <f t="shared" si="25"/>
        <v>0</v>
      </c>
      <c r="AC41" s="43">
        <f t="shared" si="9"/>
        <v>0</v>
      </c>
      <c r="AD41" s="43">
        <f t="shared" si="26"/>
        <v>0</v>
      </c>
      <c r="AE41" s="502">
        <f t="shared" si="10"/>
        <v>0</v>
      </c>
      <c r="AF41" s="43">
        <f t="shared" si="27"/>
        <v>0</v>
      </c>
      <c r="AG41" s="43">
        <f t="shared" si="11"/>
        <v>0</v>
      </c>
      <c r="AH41" s="503">
        <f t="shared" si="28"/>
        <v>0</v>
      </c>
      <c r="AI41" s="43">
        <f t="shared" si="12"/>
        <v>0</v>
      </c>
      <c r="AJ41" s="43">
        <f t="shared" si="29"/>
        <v>0</v>
      </c>
      <c r="AK41" s="43">
        <f t="shared" si="13"/>
        <v>0</v>
      </c>
      <c r="AL41" s="43">
        <f t="shared" si="30"/>
        <v>0</v>
      </c>
      <c r="AM41" s="502">
        <f t="shared" si="14"/>
        <v>0</v>
      </c>
      <c r="AN41" s="43">
        <f t="shared" si="31"/>
        <v>0</v>
      </c>
      <c r="AO41" s="43">
        <f t="shared" si="15"/>
        <v>0</v>
      </c>
      <c r="AP41" s="503">
        <f t="shared" si="32"/>
        <v>0</v>
      </c>
    </row>
    <row r="42" spans="11:42">
      <c r="K42" s="522">
        <f t="shared" si="16"/>
        <v>28</v>
      </c>
      <c r="L42" s="502">
        <f t="shared" si="17"/>
        <v>0</v>
      </c>
      <c r="M42" s="43">
        <f t="shared" si="1"/>
        <v>-2</v>
      </c>
      <c r="N42" s="43">
        <f t="shared" si="18"/>
        <v>0</v>
      </c>
      <c r="O42" s="502">
        <f t="shared" si="2"/>
        <v>0</v>
      </c>
      <c r="P42" s="43">
        <f t="shared" si="19"/>
        <v>0</v>
      </c>
      <c r="Q42" s="43">
        <f t="shared" si="3"/>
        <v>0</v>
      </c>
      <c r="R42" s="503">
        <f t="shared" si="20"/>
        <v>0</v>
      </c>
      <c r="S42" s="502">
        <f t="shared" si="4"/>
        <v>0</v>
      </c>
      <c r="T42" s="43">
        <f t="shared" si="21"/>
        <v>0</v>
      </c>
      <c r="U42" s="43">
        <f t="shared" si="5"/>
        <v>0</v>
      </c>
      <c r="V42" s="503">
        <f t="shared" si="22"/>
        <v>10</v>
      </c>
      <c r="W42" s="502">
        <f t="shared" si="6"/>
        <v>0</v>
      </c>
      <c r="X42" s="43">
        <f t="shared" si="23"/>
        <v>0</v>
      </c>
      <c r="Y42" s="43">
        <f t="shared" si="7"/>
        <v>0</v>
      </c>
      <c r="Z42" s="503">
        <f t="shared" si="24"/>
        <v>10</v>
      </c>
      <c r="AA42" s="43">
        <f t="shared" si="8"/>
        <v>0</v>
      </c>
      <c r="AB42" s="43">
        <f t="shared" si="25"/>
        <v>0</v>
      </c>
      <c r="AC42" s="43">
        <f t="shared" si="9"/>
        <v>0</v>
      </c>
      <c r="AD42" s="43">
        <f t="shared" si="26"/>
        <v>0</v>
      </c>
      <c r="AE42" s="502">
        <f t="shared" si="10"/>
        <v>0</v>
      </c>
      <c r="AF42" s="43">
        <f t="shared" si="27"/>
        <v>0</v>
      </c>
      <c r="AG42" s="43">
        <f t="shared" si="11"/>
        <v>0</v>
      </c>
      <c r="AH42" s="503">
        <f t="shared" si="28"/>
        <v>0</v>
      </c>
      <c r="AI42" s="43">
        <f t="shared" si="12"/>
        <v>0</v>
      </c>
      <c r="AJ42" s="43">
        <f t="shared" si="29"/>
        <v>0</v>
      </c>
      <c r="AK42" s="43">
        <f t="shared" si="13"/>
        <v>0</v>
      </c>
      <c r="AL42" s="43">
        <f t="shared" si="30"/>
        <v>0</v>
      </c>
      <c r="AM42" s="502">
        <f t="shared" si="14"/>
        <v>0</v>
      </c>
      <c r="AN42" s="43">
        <f t="shared" si="31"/>
        <v>0</v>
      </c>
      <c r="AO42" s="43">
        <f t="shared" si="15"/>
        <v>0</v>
      </c>
      <c r="AP42" s="503">
        <f t="shared" si="32"/>
        <v>0</v>
      </c>
    </row>
    <row r="43" spans="11:42">
      <c r="K43" s="522">
        <f t="shared" si="16"/>
        <v>29</v>
      </c>
      <c r="L43" s="502">
        <f t="shared" si="17"/>
        <v>0</v>
      </c>
      <c r="M43" s="43">
        <f t="shared" si="1"/>
        <v>-2</v>
      </c>
      <c r="N43" s="43">
        <f t="shared" si="18"/>
        <v>0</v>
      </c>
      <c r="O43" s="502">
        <f t="shared" si="2"/>
        <v>0</v>
      </c>
      <c r="P43" s="43">
        <f t="shared" si="19"/>
        <v>0</v>
      </c>
      <c r="Q43" s="43">
        <f t="shared" si="3"/>
        <v>0</v>
      </c>
      <c r="R43" s="503">
        <f t="shared" si="20"/>
        <v>0</v>
      </c>
      <c r="S43" s="502">
        <f t="shared" si="4"/>
        <v>0</v>
      </c>
      <c r="T43" s="43">
        <f t="shared" si="21"/>
        <v>0</v>
      </c>
      <c r="U43" s="43">
        <f t="shared" si="5"/>
        <v>0</v>
      </c>
      <c r="V43" s="503">
        <f t="shared" si="22"/>
        <v>10</v>
      </c>
      <c r="W43" s="502">
        <f t="shared" si="6"/>
        <v>0</v>
      </c>
      <c r="X43" s="43">
        <f t="shared" si="23"/>
        <v>0</v>
      </c>
      <c r="Y43" s="43">
        <f t="shared" si="7"/>
        <v>0</v>
      </c>
      <c r="Z43" s="503">
        <f t="shared" si="24"/>
        <v>10</v>
      </c>
      <c r="AA43" s="43">
        <f t="shared" si="8"/>
        <v>0</v>
      </c>
      <c r="AB43" s="43">
        <f t="shared" si="25"/>
        <v>0</v>
      </c>
      <c r="AC43" s="43">
        <f t="shared" si="9"/>
        <v>0</v>
      </c>
      <c r="AD43" s="43">
        <f t="shared" si="26"/>
        <v>0</v>
      </c>
      <c r="AE43" s="502">
        <f t="shared" si="10"/>
        <v>0</v>
      </c>
      <c r="AF43" s="43">
        <f t="shared" si="27"/>
        <v>0</v>
      </c>
      <c r="AG43" s="43">
        <f t="shared" si="11"/>
        <v>0</v>
      </c>
      <c r="AH43" s="503">
        <f t="shared" si="28"/>
        <v>0</v>
      </c>
      <c r="AI43" s="43">
        <f t="shared" si="12"/>
        <v>0</v>
      </c>
      <c r="AJ43" s="43">
        <f t="shared" si="29"/>
        <v>0</v>
      </c>
      <c r="AK43" s="43">
        <f t="shared" si="13"/>
        <v>0</v>
      </c>
      <c r="AL43" s="43">
        <f t="shared" si="30"/>
        <v>0</v>
      </c>
      <c r="AM43" s="502">
        <f t="shared" si="14"/>
        <v>0</v>
      </c>
      <c r="AN43" s="43">
        <f t="shared" si="31"/>
        <v>0</v>
      </c>
      <c r="AO43" s="43">
        <f t="shared" si="15"/>
        <v>0</v>
      </c>
      <c r="AP43" s="503">
        <f t="shared" si="32"/>
        <v>0</v>
      </c>
    </row>
    <row r="44" spans="11:42">
      <c r="K44" s="522">
        <f t="shared" si="16"/>
        <v>30</v>
      </c>
      <c r="L44" s="502">
        <f t="shared" si="17"/>
        <v>0</v>
      </c>
      <c r="M44" s="43">
        <f t="shared" si="1"/>
        <v>-2</v>
      </c>
      <c r="N44" s="43">
        <f t="shared" si="18"/>
        <v>0</v>
      </c>
      <c r="O44" s="502">
        <f t="shared" si="2"/>
        <v>0</v>
      </c>
      <c r="P44" s="43">
        <f t="shared" si="19"/>
        <v>0</v>
      </c>
      <c r="Q44" s="43">
        <f t="shared" si="3"/>
        <v>0</v>
      </c>
      <c r="R44" s="503">
        <f t="shared" si="20"/>
        <v>0</v>
      </c>
      <c r="S44" s="502">
        <f t="shared" si="4"/>
        <v>0</v>
      </c>
      <c r="T44" s="43">
        <f t="shared" si="21"/>
        <v>0</v>
      </c>
      <c r="U44" s="43">
        <f t="shared" si="5"/>
        <v>0</v>
      </c>
      <c r="V44" s="503">
        <f t="shared" si="22"/>
        <v>10</v>
      </c>
      <c r="W44" s="502">
        <f t="shared" si="6"/>
        <v>0</v>
      </c>
      <c r="X44" s="43">
        <f t="shared" si="23"/>
        <v>0</v>
      </c>
      <c r="Y44" s="43">
        <f t="shared" si="7"/>
        <v>0</v>
      </c>
      <c r="Z44" s="503">
        <f t="shared" si="24"/>
        <v>10</v>
      </c>
      <c r="AA44" s="43">
        <f t="shared" si="8"/>
        <v>0</v>
      </c>
      <c r="AB44" s="43">
        <f t="shared" si="25"/>
        <v>0</v>
      </c>
      <c r="AC44" s="43">
        <f t="shared" si="9"/>
        <v>0</v>
      </c>
      <c r="AD44" s="43">
        <f t="shared" si="26"/>
        <v>0</v>
      </c>
      <c r="AE44" s="502">
        <f t="shared" si="10"/>
        <v>0</v>
      </c>
      <c r="AF44" s="43">
        <f t="shared" si="27"/>
        <v>0</v>
      </c>
      <c r="AG44" s="43">
        <f t="shared" si="11"/>
        <v>0</v>
      </c>
      <c r="AH44" s="503">
        <f t="shared" si="28"/>
        <v>0</v>
      </c>
      <c r="AI44" s="43">
        <f t="shared" si="12"/>
        <v>0</v>
      </c>
      <c r="AJ44" s="43">
        <f t="shared" si="29"/>
        <v>0</v>
      </c>
      <c r="AK44" s="43">
        <f t="shared" si="13"/>
        <v>0</v>
      </c>
      <c r="AL44" s="43">
        <f t="shared" si="30"/>
        <v>0</v>
      </c>
      <c r="AM44" s="502">
        <f t="shared" si="14"/>
        <v>0</v>
      </c>
      <c r="AN44" s="43">
        <f t="shared" si="31"/>
        <v>0</v>
      </c>
      <c r="AO44" s="43">
        <f t="shared" si="15"/>
        <v>0</v>
      </c>
      <c r="AP44" s="503">
        <f t="shared" si="32"/>
        <v>0</v>
      </c>
    </row>
    <row r="45" spans="11:42">
      <c r="K45" s="522">
        <f t="shared" si="16"/>
        <v>31</v>
      </c>
      <c r="L45" s="502">
        <f t="shared" si="17"/>
        <v>0</v>
      </c>
      <c r="M45" s="43">
        <f t="shared" si="1"/>
        <v>-2</v>
      </c>
      <c r="N45" s="43">
        <f t="shared" si="18"/>
        <v>0</v>
      </c>
      <c r="O45" s="502">
        <f t="shared" si="2"/>
        <v>0</v>
      </c>
      <c r="P45" s="43">
        <f t="shared" si="19"/>
        <v>0</v>
      </c>
      <c r="Q45" s="43">
        <f t="shared" si="3"/>
        <v>0</v>
      </c>
      <c r="R45" s="503">
        <f t="shared" si="20"/>
        <v>0</v>
      </c>
      <c r="S45" s="502">
        <f t="shared" si="4"/>
        <v>0</v>
      </c>
      <c r="T45" s="43">
        <f t="shared" si="21"/>
        <v>0</v>
      </c>
      <c r="U45" s="43">
        <f t="shared" si="5"/>
        <v>0</v>
      </c>
      <c r="V45" s="503">
        <f t="shared" si="22"/>
        <v>10</v>
      </c>
      <c r="W45" s="502">
        <f t="shared" si="6"/>
        <v>0</v>
      </c>
      <c r="X45" s="43">
        <f t="shared" si="23"/>
        <v>0</v>
      </c>
      <c r="Y45" s="43">
        <f t="shared" si="7"/>
        <v>0</v>
      </c>
      <c r="Z45" s="503">
        <f t="shared" si="24"/>
        <v>10</v>
      </c>
      <c r="AA45" s="43">
        <f t="shared" si="8"/>
        <v>0</v>
      </c>
      <c r="AB45" s="43">
        <f t="shared" si="25"/>
        <v>0</v>
      </c>
      <c r="AC45" s="43">
        <f t="shared" si="9"/>
        <v>0</v>
      </c>
      <c r="AD45" s="43">
        <f t="shared" si="26"/>
        <v>0</v>
      </c>
      <c r="AE45" s="502">
        <f t="shared" si="10"/>
        <v>0</v>
      </c>
      <c r="AF45" s="43">
        <f t="shared" si="27"/>
        <v>0</v>
      </c>
      <c r="AG45" s="43">
        <f t="shared" si="11"/>
        <v>0</v>
      </c>
      <c r="AH45" s="503">
        <f t="shared" si="28"/>
        <v>0</v>
      </c>
      <c r="AI45" s="43">
        <f t="shared" si="12"/>
        <v>0</v>
      </c>
      <c r="AJ45" s="43">
        <f t="shared" si="29"/>
        <v>0</v>
      </c>
      <c r="AK45" s="43">
        <f t="shared" si="13"/>
        <v>0</v>
      </c>
      <c r="AL45" s="43">
        <f t="shared" si="30"/>
        <v>0</v>
      </c>
      <c r="AM45" s="502">
        <f t="shared" si="14"/>
        <v>0</v>
      </c>
      <c r="AN45" s="43">
        <f t="shared" si="31"/>
        <v>0</v>
      </c>
      <c r="AO45" s="43">
        <f t="shared" si="15"/>
        <v>0</v>
      </c>
      <c r="AP45" s="503">
        <f t="shared" si="32"/>
        <v>0</v>
      </c>
    </row>
    <row r="46" spans="11:42">
      <c r="K46" s="522">
        <f t="shared" si="16"/>
        <v>32</v>
      </c>
      <c r="L46" s="502">
        <f t="shared" si="17"/>
        <v>0</v>
      </c>
      <c r="M46" s="43">
        <f t="shared" si="1"/>
        <v>-2</v>
      </c>
      <c r="N46" s="43">
        <f t="shared" si="18"/>
        <v>0</v>
      </c>
      <c r="O46" s="502">
        <f t="shared" si="2"/>
        <v>0</v>
      </c>
      <c r="P46" s="43">
        <f t="shared" si="19"/>
        <v>0</v>
      </c>
      <c r="Q46" s="43">
        <f t="shared" si="3"/>
        <v>0</v>
      </c>
      <c r="R46" s="503">
        <f t="shared" si="20"/>
        <v>0</v>
      </c>
      <c r="S46" s="502">
        <f t="shared" si="4"/>
        <v>0</v>
      </c>
      <c r="T46" s="43">
        <f t="shared" si="21"/>
        <v>0</v>
      </c>
      <c r="U46" s="43">
        <f t="shared" si="5"/>
        <v>0</v>
      </c>
      <c r="V46" s="503">
        <f t="shared" si="22"/>
        <v>10</v>
      </c>
      <c r="W46" s="502">
        <f t="shared" si="6"/>
        <v>0</v>
      </c>
      <c r="X46" s="43">
        <f t="shared" si="23"/>
        <v>0</v>
      </c>
      <c r="Y46" s="43">
        <f t="shared" si="7"/>
        <v>0</v>
      </c>
      <c r="Z46" s="503">
        <f t="shared" si="24"/>
        <v>10</v>
      </c>
      <c r="AA46" s="43">
        <f t="shared" si="8"/>
        <v>0</v>
      </c>
      <c r="AB46" s="43">
        <f t="shared" si="25"/>
        <v>0</v>
      </c>
      <c r="AC46" s="43">
        <f t="shared" si="9"/>
        <v>0</v>
      </c>
      <c r="AD46" s="43">
        <f t="shared" si="26"/>
        <v>0</v>
      </c>
      <c r="AE46" s="502">
        <f t="shared" si="10"/>
        <v>0</v>
      </c>
      <c r="AF46" s="43">
        <f t="shared" si="27"/>
        <v>0</v>
      </c>
      <c r="AG46" s="43">
        <f t="shared" si="11"/>
        <v>0</v>
      </c>
      <c r="AH46" s="503">
        <f t="shared" si="28"/>
        <v>0</v>
      </c>
      <c r="AI46" s="43">
        <f t="shared" si="12"/>
        <v>0</v>
      </c>
      <c r="AJ46" s="43">
        <f t="shared" si="29"/>
        <v>0</v>
      </c>
      <c r="AK46" s="43">
        <f t="shared" si="13"/>
        <v>0</v>
      </c>
      <c r="AL46" s="43">
        <f t="shared" si="30"/>
        <v>0</v>
      </c>
      <c r="AM46" s="502">
        <f t="shared" si="14"/>
        <v>0</v>
      </c>
      <c r="AN46" s="43">
        <f t="shared" si="31"/>
        <v>0</v>
      </c>
      <c r="AO46" s="43">
        <f t="shared" si="15"/>
        <v>0</v>
      </c>
      <c r="AP46" s="503">
        <f t="shared" si="32"/>
        <v>0</v>
      </c>
    </row>
    <row r="47" spans="11:42">
      <c r="K47" s="522">
        <f t="shared" si="16"/>
        <v>33</v>
      </c>
      <c r="L47" s="502">
        <f t="shared" si="17"/>
        <v>0</v>
      </c>
      <c r="M47" s="43">
        <f t="shared" si="1"/>
        <v>-2</v>
      </c>
      <c r="N47" s="43">
        <f t="shared" si="18"/>
        <v>0</v>
      </c>
      <c r="O47" s="502">
        <f t="shared" si="2"/>
        <v>0</v>
      </c>
      <c r="P47" s="43">
        <f t="shared" si="19"/>
        <v>0</v>
      </c>
      <c r="Q47" s="43">
        <f t="shared" si="3"/>
        <v>0</v>
      </c>
      <c r="R47" s="503">
        <f t="shared" si="20"/>
        <v>0</v>
      </c>
      <c r="S47" s="502">
        <f t="shared" si="4"/>
        <v>0</v>
      </c>
      <c r="T47" s="43">
        <f t="shared" si="21"/>
        <v>0</v>
      </c>
      <c r="U47" s="43">
        <f t="shared" si="5"/>
        <v>0</v>
      </c>
      <c r="V47" s="503">
        <f t="shared" si="22"/>
        <v>10</v>
      </c>
      <c r="W47" s="502">
        <f t="shared" si="6"/>
        <v>0</v>
      </c>
      <c r="X47" s="43">
        <f t="shared" si="23"/>
        <v>0</v>
      </c>
      <c r="Y47" s="43">
        <f t="shared" si="7"/>
        <v>0</v>
      </c>
      <c r="Z47" s="503">
        <f t="shared" si="24"/>
        <v>10</v>
      </c>
      <c r="AA47" s="43">
        <f t="shared" si="8"/>
        <v>0</v>
      </c>
      <c r="AB47" s="43">
        <f t="shared" si="25"/>
        <v>0</v>
      </c>
      <c r="AC47" s="43">
        <f t="shared" si="9"/>
        <v>0</v>
      </c>
      <c r="AD47" s="43">
        <f t="shared" si="26"/>
        <v>0</v>
      </c>
      <c r="AE47" s="502">
        <f t="shared" si="10"/>
        <v>0</v>
      </c>
      <c r="AF47" s="43">
        <f t="shared" si="27"/>
        <v>0</v>
      </c>
      <c r="AG47" s="43">
        <f t="shared" si="11"/>
        <v>0</v>
      </c>
      <c r="AH47" s="503">
        <f t="shared" si="28"/>
        <v>0</v>
      </c>
      <c r="AI47" s="43">
        <f t="shared" si="12"/>
        <v>0</v>
      </c>
      <c r="AJ47" s="43">
        <f t="shared" si="29"/>
        <v>0</v>
      </c>
      <c r="AK47" s="43">
        <f t="shared" si="13"/>
        <v>0</v>
      </c>
      <c r="AL47" s="43">
        <f t="shared" si="30"/>
        <v>0</v>
      </c>
      <c r="AM47" s="502">
        <f t="shared" si="14"/>
        <v>0</v>
      </c>
      <c r="AN47" s="43">
        <f t="shared" si="31"/>
        <v>0</v>
      </c>
      <c r="AO47" s="43">
        <f t="shared" si="15"/>
        <v>0</v>
      </c>
      <c r="AP47" s="503">
        <f t="shared" si="32"/>
        <v>0</v>
      </c>
    </row>
    <row r="48" spans="11:42">
      <c r="K48" s="522">
        <f t="shared" si="16"/>
        <v>34</v>
      </c>
      <c r="L48" s="502">
        <f t="shared" si="17"/>
        <v>0</v>
      </c>
      <c r="M48" s="43">
        <f t="shared" si="1"/>
        <v>-2</v>
      </c>
      <c r="N48" s="43">
        <f t="shared" si="18"/>
        <v>0</v>
      </c>
      <c r="O48" s="502">
        <f t="shared" si="2"/>
        <v>0</v>
      </c>
      <c r="P48" s="43">
        <f t="shared" si="19"/>
        <v>0</v>
      </c>
      <c r="Q48" s="43">
        <f t="shared" si="3"/>
        <v>0</v>
      </c>
      <c r="R48" s="503">
        <f t="shared" si="20"/>
        <v>0</v>
      </c>
      <c r="S48" s="502">
        <f t="shared" si="4"/>
        <v>0</v>
      </c>
      <c r="T48" s="43">
        <f t="shared" si="21"/>
        <v>0</v>
      </c>
      <c r="U48" s="43">
        <f t="shared" si="5"/>
        <v>0</v>
      </c>
      <c r="V48" s="503">
        <f t="shared" si="22"/>
        <v>10</v>
      </c>
      <c r="W48" s="502">
        <f t="shared" si="6"/>
        <v>0</v>
      </c>
      <c r="X48" s="43">
        <f t="shared" si="23"/>
        <v>0</v>
      </c>
      <c r="Y48" s="43">
        <f t="shared" si="7"/>
        <v>0</v>
      </c>
      <c r="Z48" s="503">
        <f t="shared" si="24"/>
        <v>10</v>
      </c>
      <c r="AA48" s="43">
        <f t="shared" si="8"/>
        <v>0</v>
      </c>
      <c r="AB48" s="43">
        <f t="shared" si="25"/>
        <v>0</v>
      </c>
      <c r="AC48" s="43">
        <f t="shared" si="9"/>
        <v>0</v>
      </c>
      <c r="AD48" s="43">
        <f t="shared" si="26"/>
        <v>0</v>
      </c>
      <c r="AE48" s="502">
        <f t="shared" si="10"/>
        <v>0</v>
      </c>
      <c r="AF48" s="43">
        <f t="shared" si="27"/>
        <v>0</v>
      </c>
      <c r="AG48" s="43">
        <f t="shared" si="11"/>
        <v>0</v>
      </c>
      <c r="AH48" s="503">
        <f t="shared" si="28"/>
        <v>0</v>
      </c>
      <c r="AI48" s="43">
        <f t="shared" si="12"/>
        <v>0</v>
      </c>
      <c r="AJ48" s="43">
        <f t="shared" si="29"/>
        <v>0</v>
      </c>
      <c r="AK48" s="43">
        <f t="shared" si="13"/>
        <v>0</v>
      </c>
      <c r="AL48" s="43">
        <f t="shared" si="30"/>
        <v>0</v>
      </c>
      <c r="AM48" s="502">
        <f t="shared" si="14"/>
        <v>0</v>
      </c>
      <c r="AN48" s="43">
        <f t="shared" si="31"/>
        <v>0</v>
      </c>
      <c r="AO48" s="43">
        <f t="shared" si="15"/>
        <v>0</v>
      </c>
      <c r="AP48" s="503">
        <f t="shared" si="32"/>
        <v>0</v>
      </c>
    </row>
    <row r="49" spans="11:42">
      <c r="K49" s="522">
        <f t="shared" si="16"/>
        <v>35</v>
      </c>
      <c r="L49" s="502">
        <f t="shared" si="17"/>
        <v>0</v>
      </c>
      <c r="M49" s="43">
        <f t="shared" si="1"/>
        <v>-2</v>
      </c>
      <c r="N49" s="43">
        <f t="shared" si="18"/>
        <v>0</v>
      </c>
      <c r="O49" s="502">
        <f t="shared" si="2"/>
        <v>0</v>
      </c>
      <c r="P49" s="43">
        <f t="shared" si="19"/>
        <v>0</v>
      </c>
      <c r="Q49" s="43">
        <f t="shared" si="3"/>
        <v>0</v>
      </c>
      <c r="R49" s="503">
        <f t="shared" si="20"/>
        <v>0</v>
      </c>
      <c r="S49" s="502">
        <f t="shared" si="4"/>
        <v>0</v>
      </c>
      <c r="T49" s="43">
        <f t="shared" si="21"/>
        <v>0</v>
      </c>
      <c r="U49" s="43">
        <f t="shared" si="5"/>
        <v>0</v>
      </c>
      <c r="V49" s="503">
        <f t="shared" si="22"/>
        <v>10</v>
      </c>
      <c r="W49" s="502">
        <f t="shared" si="6"/>
        <v>0</v>
      </c>
      <c r="X49" s="43">
        <f t="shared" si="23"/>
        <v>0</v>
      </c>
      <c r="Y49" s="43">
        <f t="shared" si="7"/>
        <v>0</v>
      </c>
      <c r="Z49" s="503">
        <f t="shared" si="24"/>
        <v>10</v>
      </c>
      <c r="AA49" s="43">
        <f t="shared" si="8"/>
        <v>0</v>
      </c>
      <c r="AB49" s="43">
        <f t="shared" si="25"/>
        <v>0</v>
      </c>
      <c r="AC49" s="43">
        <f t="shared" si="9"/>
        <v>0</v>
      </c>
      <c r="AD49" s="43">
        <f t="shared" si="26"/>
        <v>0</v>
      </c>
      <c r="AE49" s="502">
        <f t="shared" si="10"/>
        <v>0</v>
      </c>
      <c r="AF49" s="43">
        <f t="shared" si="27"/>
        <v>0</v>
      </c>
      <c r="AG49" s="43">
        <f t="shared" si="11"/>
        <v>0</v>
      </c>
      <c r="AH49" s="503">
        <f t="shared" si="28"/>
        <v>0</v>
      </c>
      <c r="AI49" s="43">
        <f t="shared" si="12"/>
        <v>0</v>
      </c>
      <c r="AJ49" s="43">
        <f t="shared" si="29"/>
        <v>0</v>
      </c>
      <c r="AK49" s="43">
        <f t="shared" si="13"/>
        <v>0</v>
      </c>
      <c r="AL49" s="43">
        <f t="shared" si="30"/>
        <v>0</v>
      </c>
      <c r="AM49" s="502">
        <f t="shared" si="14"/>
        <v>0</v>
      </c>
      <c r="AN49" s="43">
        <f t="shared" si="31"/>
        <v>0</v>
      </c>
      <c r="AO49" s="43">
        <f t="shared" si="15"/>
        <v>0</v>
      </c>
      <c r="AP49" s="503">
        <f t="shared" si="32"/>
        <v>0</v>
      </c>
    </row>
    <row r="50" spans="11:42">
      <c r="K50" s="522">
        <f t="shared" si="16"/>
        <v>36</v>
      </c>
      <c r="L50" s="502">
        <f t="shared" si="17"/>
        <v>0</v>
      </c>
      <c r="M50" s="43">
        <f t="shared" si="1"/>
        <v>-2</v>
      </c>
      <c r="N50" s="43">
        <f t="shared" si="18"/>
        <v>0</v>
      </c>
      <c r="O50" s="502">
        <f t="shared" si="2"/>
        <v>0</v>
      </c>
      <c r="P50" s="43">
        <f t="shared" si="19"/>
        <v>0</v>
      </c>
      <c r="Q50" s="43">
        <f t="shared" si="3"/>
        <v>0</v>
      </c>
      <c r="R50" s="503">
        <f t="shared" si="20"/>
        <v>0</v>
      </c>
      <c r="S50" s="502">
        <f t="shared" si="4"/>
        <v>0</v>
      </c>
      <c r="T50" s="43">
        <f t="shared" si="21"/>
        <v>0</v>
      </c>
      <c r="U50" s="43">
        <f t="shared" si="5"/>
        <v>0</v>
      </c>
      <c r="V50" s="503">
        <f t="shared" si="22"/>
        <v>10</v>
      </c>
      <c r="W50" s="502">
        <f t="shared" si="6"/>
        <v>0</v>
      </c>
      <c r="X50" s="43">
        <f t="shared" si="23"/>
        <v>0</v>
      </c>
      <c r="Y50" s="43">
        <f t="shared" si="7"/>
        <v>0</v>
      </c>
      <c r="Z50" s="503">
        <f t="shared" si="24"/>
        <v>10</v>
      </c>
      <c r="AA50" s="43">
        <f t="shared" si="8"/>
        <v>0</v>
      </c>
      <c r="AB50" s="43">
        <f t="shared" si="25"/>
        <v>0</v>
      </c>
      <c r="AC50" s="43">
        <f t="shared" si="9"/>
        <v>0</v>
      </c>
      <c r="AD50" s="43">
        <f t="shared" si="26"/>
        <v>0</v>
      </c>
      <c r="AE50" s="502">
        <f t="shared" si="10"/>
        <v>0</v>
      </c>
      <c r="AF50" s="43">
        <f t="shared" si="27"/>
        <v>0</v>
      </c>
      <c r="AG50" s="43">
        <f t="shared" si="11"/>
        <v>0</v>
      </c>
      <c r="AH50" s="503">
        <f t="shared" si="28"/>
        <v>0</v>
      </c>
      <c r="AI50" s="43">
        <f t="shared" si="12"/>
        <v>0</v>
      </c>
      <c r="AJ50" s="43">
        <f t="shared" si="29"/>
        <v>0</v>
      </c>
      <c r="AK50" s="43">
        <f t="shared" si="13"/>
        <v>0</v>
      </c>
      <c r="AL50" s="43">
        <f t="shared" si="30"/>
        <v>0</v>
      </c>
      <c r="AM50" s="502">
        <f t="shared" si="14"/>
        <v>0</v>
      </c>
      <c r="AN50" s="43">
        <f t="shared" si="31"/>
        <v>0</v>
      </c>
      <c r="AO50" s="43">
        <f t="shared" si="15"/>
        <v>0</v>
      </c>
      <c r="AP50" s="503">
        <f t="shared" si="32"/>
        <v>0</v>
      </c>
    </row>
    <row r="51" spans="11:42">
      <c r="K51" s="522">
        <f t="shared" si="16"/>
        <v>37</v>
      </c>
      <c r="L51" s="502">
        <f t="shared" si="17"/>
        <v>0</v>
      </c>
      <c r="M51" s="43">
        <f t="shared" si="1"/>
        <v>-2</v>
      </c>
      <c r="N51" s="43">
        <f t="shared" si="18"/>
        <v>0</v>
      </c>
      <c r="O51" s="502">
        <f t="shared" si="2"/>
        <v>0</v>
      </c>
      <c r="P51" s="43">
        <f t="shared" si="19"/>
        <v>0</v>
      </c>
      <c r="Q51" s="43">
        <f t="shared" si="3"/>
        <v>0</v>
      </c>
      <c r="R51" s="503">
        <f t="shared" si="20"/>
        <v>0</v>
      </c>
      <c r="S51" s="502">
        <f t="shared" si="4"/>
        <v>0</v>
      </c>
      <c r="T51" s="43">
        <f t="shared" si="21"/>
        <v>0</v>
      </c>
      <c r="U51" s="43">
        <f t="shared" si="5"/>
        <v>0</v>
      </c>
      <c r="V51" s="503">
        <f t="shared" si="22"/>
        <v>10</v>
      </c>
      <c r="W51" s="502">
        <f t="shared" si="6"/>
        <v>0</v>
      </c>
      <c r="X51" s="43">
        <f t="shared" si="23"/>
        <v>0</v>
      </c>
      <c r="Y51" s="43">
        <f t="shared" si="7"/>
        <v>0</v>
      </c>
      <c r="Z51" s="503">
        <f t="shared" si="24"/>
        <v>10</v>
      </c>
      <c r="AA51" s="43">
        <f t="shared" si="8"/>
        <v>0</v>
      </c>
      <c r="AB51" s="43">
        <f t="shared" si="25"/>
        <v>0</v>
      </c>
      <c r="AC51" s="43">
        <f t="shared" si="9"/>
        <v>0</v>
      </c>
      <c r="AD51" s="43">
        <f t="shared" si="26"/>
        <v>0</v>
      </c>
      <c r="AE51" s="502">
        <f t="shared" si="10"/>
        <v>0</v>
      </c>
      <c r="AF51" s="43">
        <f t="shared" si="27"/>
        <v>0</v>
      </c>
      <c r="AG51" s="43">
        <f t="shared" si="11"/>
        <v>0</v>
      </c>
      <c r="AH51" s="503">
        <f t="shared" si="28"/>
        <v>0</v>
      </c>
      <c r="AI51" s="43">
        <f t="shared" si="12"/>
        <v>0</v>
      </c>
      <c r="AJ51" s="43">
        <f t="shared" si="29"/>
        <v>0</v>
      </c>
      <c r="AK51" s="43">
        <f t="shared" si="13"/>
        <v>0</v>
      </c>
      <c r="AL51" s="43">
        <f t="shared" si="30"/>
        <v>0</v>
      </c>
      <c r="AM51" s="502">
        <f t="shared" si="14"/>
        <v>0</v>
      </c>
      <c r="AN51" s="43">
        <f t="shared" si="31"/>
        <v>0</v>
      </c>
      <c r="AO51" s="43">
        <f t="shared" si="15"/>
        <v>0</v>
      </c>
      <c r="AP51" s="503">
        <f t="shared" si="32"/>
        <v>0</v>
      </c>
    </row>
    <row r="52" spans="11:42">
      <c r="K52" s="522">
        <f t="shared" si="16"/>
        <v>38</v>
      </c>
      <c r="L52" s="502">
        <f t="shared" si="17"/>
        <v>0</v>
      </c>
      <c r="M52" s="43">
        <f t="shared" si="1"/>
        <v>-2</v>
      </c>
      <c r="N52" s="43">
        <f t="shared" si="18"/>
        <v>0</v>
      </c>
      <c r="O52" s="502">
        <f t="shared" si="2"/>
        <v>0</v>
      </c>
      <c r="P52" s="43">
        <f t="shared" si="19"/>
        <v>0</v>
      </c>
      <c r="Q52" s="43">
        <f t="shared" si="3"/>
        <v>0</v>
      </c>
      <c r="R52" s="503">
        <f t="shared" si="20"/>
        <v>0</v>
      </c>
      <c r="S52" s="502">
        <f t="shared" si="4"/>
        <v>0</v>
      </c>
      <c r="T52" s="43">
        <f t="shared" si="21"/>
        <v>0</v>
      </c>
      <c r="U52" s="43">
        <f t="shared" si="5"/>
        <v>0</v>
      </c>
      <c r="V52" s="503">
        <f t="shared" si="22"/>
        <v>10</v>
      </c>
      <c r="W52" s="502">
        <f t="shared" si="6"/>
        <v>0</v>
      </c>
      <c r="X52" s="43">
        <f t="shared" si="23"/>
        <v>0</v>
      </c>
      <c r="Y52" s="43">
        <f t="shared" si="7"/>
        <v>0</v>
      </c>
      <c r="Z52" s="503">
        <f t="shared" si="24"/>
        <v>10</v>
      </c>
      <c r="AA52" s="43">
        <f t="shared" si="8"/>
        <v>0</v>
      </c>
      <c r="AB52" s="43">
        <f t="shared" si="25"/>
        <v>0</v>
      </c>
      <c r="AC52" s="43">
        <f t="shared" si="9"/>
        <v>0</v>
      </c>
      <c r="AD52" s="43">
        <f t="shared" si="26"/>
        <v>0</v>
      </c>
      <c r="AE52" s="502">
        <f t="shared" si="10"/>
        <v>0</v>
      </c>
      <c r="AF52" s="43">
        <f t="shared" si="27"/>
        <v>0</v>
      </c>
      <c r="AG52" s="43">
        <f t="shared" si="11"/>
        <v>0</v>
      </c>
      <c r="AH52" s="503">
        <f t="shared" si="28"/>
        <v>0</v>
      </c>
      <c r="AI52" s="43">
        <f t="shared" si="12"/>
        <v>0</v>
      </c>
      <c r="AJ52" s="43">
        <f t="shared" si="29"/>
        <v>0</v>
      </c>
      <c r="AK52" s="43">
        <f t="shared" si="13"/>
        <v>0</v>
      </c>
      <c r="AL52" s="43">
        <f t="shared" si="30"/>
        <v>0</v>
      </c>
      <c r="AM52" s="502">
        <f t="shared" si="14"/>
        <v>0</v>
      </c>
      <c r="AN52" s="43">
        <f t="shared" si="31"/>
        <v>0</v>
      </c>
      <c r="AO52" s="43">
        <f t="shared" si="15"/>
        <v>0</v>
      </c>
      <c r="AP52" s="503">
        <f t="shared" si="32"/>
        <v>0</v>
      </c>
    </row>
    <row r="53" spans="11:42">
      <c r="K53" s="522">
        <f t="shared" si="16"/>
        <v>39</v>
      </c>
      <c r="L53" s="502">
        <f t="shared" si="17"/>
        <v>0</v>
      </c>
      <c r="M53" s="43">
        <f t="shared" si="1"/>
        <v>-2</v>
      </c>
      <c r="N53" s="43">
        <f t="shared" si="18"/>
        <v>0</v>
      </c>
      <c r="O53" s="502">
        <f t="shared" si="2"/>
        <v>0</v>
      </c>
      <c r="P53" s="43">
        <f t="shared" si="19"/>
        <v>0</v>
      </c>
      <c r="Q53" s="43">
        <f t="shared" si="3"/>
        <v>0</v>
      </c>
      <c r="R53" s="503">
        <f t="shared" si="20"/>
        <v>0</v>
      </c>
      <c r="S53" s="502">
        <f t="shared" si="4"/>
        <v>0</v>
      </c>
      <c r="T53" s="43">
        <f t="shared" si="21"/>
        <v>0</v>
      </c>
      <c r="U53" s="43">
        <f t="shared" si="5"/>
        <v>0</v>
      </c>
      <c r="V53" s="503">
        <f t="shared" si="22"/>
        <v>10</v>
      </c>
      <c r="W53" s="502">
        <f t="shared" si="6"/>
        <v>0</v>
      </c>
      <c r="X53" s="43">
        <f t="shared" si="23"/>
        <v>0</v>
      </c>
      <c r="Y53" s="43">
        <f t="shared" si="7"/>
        <v>0</v>
      </c>
      <c r="Z53" s="503">
        <f t="shared" si="24"/>
        <v>10</v>
      </c>
      <c r="AA53" s="43">
        <f t="shared" si="8"/>
        <v>0</v>
      </c>
      <c r="AB53" s="43">
        <f t="shared" si="25"/>
        <v>0</v>
      </c>
      <c r="AC53" s="43">
        <f t="shared" si="9"/>
        <v>0</v>
      </c>
      <c r="AD53" s="43">
        <f t="shared" si="26"/>
        <v>0</v>
      </c>
      <c r="AE53" s="502">
        <f t="shared" si="10"/>
        <v>0</v>
      </c>
      <c r="AF53" s="43">
        <f t="shared" si="27"/>
        <v>0</v>
      </c>
      <c r="AG53" s="43">
        <f t="shared" si="11"/>
        <v>0</v>
      </c>
      <c r="AH53" s="503">
        <f t="shared" si="28"/>
        <v>0</v>
      </c>
      <c r="AI53" s="43">
        <f t="shared" si="12"/>
        <v>0</v>
      </c>
      <c r="AJ53" s="43">
        <f t="shared" si="29"/>
        <v>0</v>
      </c>
      <c r="AK53" s="43">
        <f t="shared" si="13"/>
        <v>0</v>
      </c>
      <c r="AL53" s="43">
        <f t="shared" si="30"/>
        <v>0</v>
      </c>
      <c r="AM53" s="502">
        <f t="shared" si="14"/>
        <v>0</v>
      </c>
      <c r="AN53" s="43">
        <f t="shared" si="31"/>
        <v>0</v>
      </c>
      <c r="AO53" s="43">
        <f t="shared" si="15"/>
        <v>0</v>
      </c>
      <c r="AP53" s="503">
        <f t="shared" si="32"/>
        <v>0</v>
      </c>
    </row>
    <row r="54" spans="11:42">
      <c r="K54" s="522">
        <f t="shared" si="16"/>
        <v>40</v>
      </c>
      <c r="L54" s="502">
        <f t="shared" si="17"/>
        <v>0</v>
      </c>
      <c r="M54" s="43">
        <f t="shared" si="1"/>
        <v>-2</v>
      </c>
      <c r="N54" s="43">
        <f t="shared" si="18"/>
        <v>0</v>
      </c>
      <c r="O54" s="502">
        <f t="shared" si="2"/>
        <v>0</v>
      </c>
      <c r="P54" s="43">
        <f t="shared" si="19"/>
        <v>0</v>
      </c>
      <c r="Q54" s="43">
        <f t="shared" si="3"/>
        <v>0</v>
      </c>
      <c r="R54" s="503">
        <f t="shared" si="20"/>
        <v>0</v>
      </c>
      <c r="S54" s="502">
        <f t="shared" si="4"/>
        <v>0</v>
      </c>
      <c r="T54" s="43">
        <f t="shared" si="21"/>
        <v>0</v>
      </c>
      <c r="U54" s="43">
        <f t="shared" si="5"/>
        <v>0</v>
      </c>
      <c r="V54" s="503">
        <f t="shared" si="22"/>
        <v>10</v>
      </c>
      <c r="W54" s="502">
        <f t="shared" si="6"/>
        <v>0</v>
      </c>
      <c r="X54" s="43">
        <f t="shared" si="23"/>
        <v>0</v>
      </c>
      <c r="Y54" s="43">
        <f t="shared" si="7"/>
        <v>0</v>
      </c>
      <c r="Z54" s="503">
        <f t="shared" si="24"/>
        <v>10</v>
      </c>
      <c r="AA54" s="43">
        <f t="shared" si="8"/>
        <v>0</v>
      </c>
      <c r="AB54" s="43">
        <f t="shared" si="25"/>
        <v>0</v>
      </c>
      <c r="AC54" s="43">
        <f t="shared" si="9"/>
        <v>0</v>
      </c>
      <c r="AD54" s="43">
        <f t="shared" si="26"/>
        <v>0</v>
      </c>
      <c r="AE54" s="502">
        <f t="shared" si="10"/>
        <v>0</v>
      </c>
      <c r="AF54" s="43">
        <f t="shared" si="27"/>
        <v>0</v>
      </c>
      <c r="AG54" s="43">
        <f t="shared" si="11"/>
        <v>0</v>
      </c>
      <c r="AH54" s="503">
        <f t="shared" si="28"/>
        <v>0</v>
      </c>
      <c r="AI54" s="43">
        <f t="shared" si="12"/>
        <v>0</v>
      </c>
      <c r="AJ54" s="43">
        <f t="shared" si="29"/>
        <v>0</v>
      </c>
      <c r="AK54" s="43">
        <f t="shared" si="13"/>
        <v>0</v>
      </c>
      <c r="AL54" s="43">
        <f t="shared" si="30"/>
        <v>0</v>
      </c>
      <c r="AM54" s="502">
        <f t="shared" si="14"/>
        <v>0</v>
      </c>
      <c r="AN54" s="43">
        <f t="shared" si="31"/>
        <v>0</v>
      </c>
      <c r="AO54" s="43">
        <f t="shared" si="15"/>
        <v>0</v>
      </c>
      <c r="AP54" s="503">
        <f t="shared" si="32"/>
        <v>0</v>
      </c>
    </row>
    <row r="55" spans="11:42">
      <c r="K55" s="522">
        <f t="shared" si="16"/>
        <v>41</v>
      </c>
      <c r="L55" s="502">
        <f t="shared" si="17"/>
        <v>0</v>
      </c>
      <c r="M55" s="43">
        <f t="shared" si="1"/>
        <v>-2</v>
      </c>
      <c r="N55" s="43">
        <f t="shared" si="18"/>
        <v>0</v>
      </c>
      <c r="O55" s="502">
        <f t="shared" si="2"/>
        <v>0</v>
      </c>
      <c r="P55" s="43">
        <f t="shared" si="19"/>
        <v>0</v>
      </c>
      <c r="Q55" s="43">
        <f t="shared" si="3"/>
        <v>0</v>
      </c>
      <c r="R55" s="503">
        <f t="shared" si="20"/>
        <v>0</v>
      </c>
      <c r="S55" s="502">
        <f t="shared" si="4"/>
        <v>0</v>
      </c>
      <c r="T55" s="43">
        <f t="shared" si="21"/>
        <v>0</v>
      </c>
      <c r="U55" s="43">
        <f t="shared" si="5"/>
        <v>0</v>
      </c>
      <c r="V55" s="503">
        <f t="shared" si="22"/>
        <v>10</v>
      </c>
      <c r="W55" s="502">
        <f t="shared" si="6"/>
        <v>0</v>
      </c>
      <c r="X55" s="43">
        <f t="shared" si="23"/>
        <v>0</v>
      </c>
      <c r="Y55" s="43">
        <f t="shared" si="7"/>
        <v>0</v>
      </c>
      <c r="Z55" s="503">
        <f t="shared" si="24"/>
        <v>10</v>
      </c>
      <c r="AA55" s="43">
        <f t="shared" si="8"/>
        <v>0</v>
      </c>
      <c r="AB55" s="43">
        <f t="shared" si="25"/>
        <v>0</v>
      </c>
      <c r="AC55" s="43">
        <f t="shared" si="9"/>
        <v>0</v>
      </c>
      <c r="AD55" s="43">
        <f t="shared" si="26"/>
        <v>0</v>
      </c>
      <c r="AE55" s="502">
        <f t="shared" si="10"/>
        <v>0</v>
      </c>
      <c r="AF55" s="43">
        <f t="shared" si="27"/>
        <v>0</v>
      </c>
      <c r="AG55" s="43">
        <f t="shared" si="11"/>
        <v>0</v>
      </c>
      <c r="AH55" s="503">
        <f t="shared" si="28"/>
        <v>0</v>
      </c>
      <c r="AI55" s="43">
        <f t="shared" si="12"/>
        <v>0</v>
      </c>
      <c r="AJ55" s="43">
        <f t="shared" si="29"/>
        <v>0</v>
      </c>
      <c r="AK55" s="43">
        <f t="shared" si="13"/>
        <v>0</v>
      </c>
      <c r="AL55" s="43">
        <f t="shared" si="30"/>
        <v>0</v>
      </c>
      <c r="AM55" s="502">
        <f t="shared" si="14"/>
        <v>0</v>
      </c>
      <c r="AN55" s="43">
        <f t="shared" si="31"/>
        <v>0</v>
      </c>
      <c r="AO55" s="43">
        <f t="shared" si="15"/>
        <v>0</v>
      </c>
      <c r="AP55" s="503">
        <f t="shared" si="32"/>
        <v>0</v>
      </c>
    </row>
    <row r="56" spans="11:42">
      <c r="K56" s="522">
        <f t="shared" si="16"/>
        <v>42</v>
      </c>
      <c r="L56" s="502">
        <f t="shared" si="17"/>
        <v>0</v>
      </c>
      <c r="M56" s="43">
        <f t="shared" si="1"/>
        <v>-2</v>
      </c>
      <c r="N56" s="43">
        <f t="shared" si="18"/>
        <v>0</v>
      </c>
      <c r="O56" s="502">
        <f t="shared" si="2"/>
        <v>0</v>
      </c>
      <c r="P56" s="43">
        <f t="shared" si="19"/>
        <v>0</v>
      </c>
      <c r="Q56" s="43">
        <f t="shared" si="3"/>
        <v>0</v>
      </c>
      <c r="R56" s="503">
        <f t="shared" si="20"/>
        <v>0</v>
      </c>
      <c r="S56" s="502">
        <f t="shared" si="4"/>
        <v>0</v>
      </c>
      <c r="T56" s="43">
        <f t="shared" si="21"/>
        <v>0</v>
      </c>
      <c r="U56" s="43">
        <f t="shared" si="5"/>
        <v>0</v>
      </c>
      <c r="V56" s="503">
        <f t="shared" si="22"/>
        <v>10</v>
      </c>
      <c r="W56" s="502">
        <f t="shared" si="6"/>
        <v>0</v>
      </c>
      <c r="X56" s="43">
        <f t="shared" si="23"/>
        <v>0</v>
      </c>
      <c r="Y56" s="43">
        <f t="shared" si="7"/>
        <v>0</v>
      </c>
      <c r="Z56" s="503">
        <f t="shared" si="24"/>
        <v>10</v>
      </c>
      <c r="AA56" s="43">
        <f t="shared" si="8"/>
        <v>0</v>
      </c>
      <c r="AB56" s="43">
        <f t="shared" si="25"/>
        <v>0</v>
      </c>
      <c r="AC56" s="43">
        <f t="shared" si="9"/>
        <v>0</v>
      </c>
      <c r="AD56" s="43">
        <f t="shared" si="26"/>
        <v>0</v>
      </c>
      <c r="AE56" s="502">
        <f t="shared" si="10"/>
        <v>0</v>
      </c>
      <c r="AF56" s="43">
        <f t="shared" si="27"/>
        <v>0</v>
      </c>
      <c r="AG56" s="43">
        <f t="shared" si="11"/>
        <v>0</v>
      </c>
      <c r="AH56" s="503">
        <f t="shared" si="28"/>
        <v>0</v>
      </c>
      <c r="AI56" s="43">
        <f t="shared" si="12"/>
        <v>0</v>
      </c>
      <c r="AJ56" s="43">
        <f t="shared" si="29"/>
        <v>0</v>
      </c>
      <c r="AK56" s="43">
        <f t="shared" si="13"/>
        <v>0</v>
      </c>
      <c r="AL56" s="43">
        <f t="shared" si="30"/>
        <v>0</v>
      </c>
      <c r="AM56" s="502">
        <f t="shared" si="14"/>
        <v>0</v>
      </c>
      <c r="AN56" s="43">
        <f t="shared" si="31"/>
        <v>0</v>
      </c>
      <c r="AO56" s="43">
        <f t="shared" si="15"/>
        <v>0</v>
      </c>
      <c r="AP56" s="503">
        <f t="shared" si="32"/>
        <v>0</v>
      </c>
    </row>
    <row r="57" spans="11:42">
      <c r="K57" s="522">
        <f t="shared" si="16"/>
        <v>43</v>
      </c>
      <c r="L57" s="502">
        <f t="shared" si="17"/>
        <v>0</v>
      </c>
      <c r="M57" s="43">
        <f t="shared" si="1"/>
        <v>-2</v>
      </c>
      <c r="N57" s="43">
        <f t="shared" si="18"/>
        <v>0</v>
      </c>
      <c r="O57" s="502">
        <f t="shared" si="2"/>
        <v>0</v>
      </c>
      <c r="P57" s="43">
        <f t="shared" si="19"/>
        <v>0</v>
      </c>
      <c r="Q57" s="43">
        <f t="shared" si="3"/>
        <v>0</v>
      </c>
      <c r="R57" s="503">
        <f t="shared" si="20"/>
        <v>0</v>
      </c>
      <c r="S57" s="502">
        <f t="shared" si="4"/>
        <v>0</v>
      </c>
      <c r="T57" s="43">
        <f t="shared" si="21"/>
        <v>0</v>
      </c>
      <c r="U57" s="43">
        <f t="shared" si="5"/>
        <v>0</v>
      </c>
      <c r="V57" s="503">
        <f t="shared" si="22"/>
        <v>10</v>
      </c>
      <c r="W57" s="502">
        <f t="shared" si="6"/>
        <v>0</v>
      </c>
      <c r="X57" s="43">
        <f t="shared" si="23"/>
        <v>0</v>
      </c>
      <c r="Y57" s="43">
        <f t="shared" si="7"/>
        <v>0</v>
      </c>
      <c r="Z57" s="503">
        <f t="shared" si="24"/>
        <v>10</v>
      </c>
      <c r="AA57" s="43">
        <f t="shared" si="8"/>
        <v>0</v>
      </c>
      <c r="AB57" s="43">
        <f t="shared" si="25"/>
        <v>0</v>
      </c>
      <c r="AC57" s="43">
        <f t="shared" si="9"/>
        <v>0</v>
      </c>
      <c r="AD57" s="43">
        <f t="shared" si="26"/>
        <v>0</v>
      </c>
      <c r="AE57" s="502">
        <f t="shared" si="10"/>
        <v>0</v>
      </c>
      <c r="AF57" s="43">
        <f t="shared" si="27"/>
        <v>0</v>
      </c>
      <c r="AG57" s="43">
        <f t="shared" si="11"/>
        <v>0</v>
      </c>
      <c r="AH57" s="503">
        <f t="shared" si="28"/>
        <v>0</v>
      </c>
      <c r="AI57" s="43">
        <f t="shared" si="12"/>
        <v>0</v>
      </c>
      <c r="AJ57" s="43">
        <f t="shared" si="29"/>
        <v>0</v>
      </c>
      <c r="AK57" s="43">
        <f t="shared" si="13"/>
        <v>0</v>
      </c>
      <c r="AL57" s="43">
        <f t="shared" si="30"/>
        <v>0</v>
      </c>
      <c r="AM57" s="502">
        <f t="shared" si="14"/>
        <v>0</v>
      </c>
      <c r="AN57" s="43">
        <f t="shared" si="31"/>
        <v>0</v>
      </c>
      <c r="AO57" s="43">
        <f t="shared" si="15"/>
        <v>0</v>
      </c>
      <c r="AP57" s="503">
        <f t="shared" si="32"/>
        <v>0</v>
      </c>
    </row>
    <row r="58" spans="11:42">
      <c r="K58" s="522">
        <f t="shared" si="16"/>
        <v>44</v>
      </c>
      <c r="L58" s="502">
        <f t="shared" si="17"/>
        <v>0</v>
      </c>
      <c r="M58" s="43">
        <f t="shared" si="1"/>
        <v>-2</v>
      </c>
      <c r="N58" s="43">
        <f t="shared" si="18"/>
        <v>0</v>
      </c>
      <c r="O58" s="502">
        <f t="shared" si="2"/>
        <v>0</v>
      </c>
      <c r="P58" s="43">
        <f t="shared" si="19"/>
        <v>0</v>
      </c>
      <c r="Q58" s="43">
        <f t="shared" si="3"/>
        <v>0</v>
      </c>
      <c r="R58" s="503">
        <f t="shared" si="20"/>
        <v>0</v>
      </c>
      <c r="S58" s="502">
        <f t="shared" si="4"/>
        <v>0</v>
      </c>
      <c r="T58" s="43">
        <f t="shared" si="21"/>
        <v>0</v>
      </c>
      <c r="U58" s="43">
        <f t="shared" si="5"/>
        <v>0</v>
      </c>
      <c r="V58" s="503">
        <f t="shared" si="22"/>
        <v>10</v>
      </c>
      <c r="W58" s="502">
        <f t="shared" si="6"/>
        <v>0</v>
      </c>
      <c r="X58" s="43">
        <f t="shared" si="23"/>
        <v>0</v>
      </c>
      <c r="Y58" s="43">
        <f t="shared" si="7"/>
        <v>0</v>
      </c>
      <c r="Z58" s="503">
        <f t="shared" si="24"/>
        <v>10</v>
      </c>
      <c r="AA58" s="43">
        <f t="shared" si="8"/>
        <v>0</v>
      </c>
      <c r="AB58" s="43">
        <f t="shared" si="25"/>
        <v>0</v>
      </c>
      <c r="AC58" s="43">
        <f t="shared" si="9"/>
        <v>0</v>
      </c>
      <c r="AD58" s="43">
        <f t="shared" si="26"/>
        <v>0</v>
      </c>
      <c r="AE58" s="502">
        <f t="shared" si="10"/>
        <v>0</v>
      </c>
      <c r="AF58" s="43">
        <f t="shared" si="27"/>
        <v>0</v>
      </c>
      <c r="AG58" s="43">
        <f t="shared" si="11"/>
        <v>0</v>
      </c>
      <c r="AH58" s="503">
        <f t="shared" si="28"/>
        <v>0</v>
      </c>
      <c r="AI58" s="43">
        <f t="shared" si="12"/>
        <v>0</v>
      </c>
      <c r="AJ58" s="43">
        <f t="shared" si="29"/>
        <v>0</v>
      </c>
      <c r="AK58" s="43">
        <f t="shared" si="13"/>
        <v>0</v>
      </c>
      <c r="AL58" s="43">
        <f t="shared" si="30"/>
        <v>0</v>
      </c>
      <c r="AM58" s="502">
        <f t="shared" si="14"/>
        <v>0</v>
      </c>
      <c r="AN58" s="43">
        <f t="shared" si="31"/>
        <v>0</v>
      </c>
      <c r="AO58" s="43">
        <f t="shared" si="15"/>
        <v>0</v>
      </c>
      <c r="AP58" s="503">
        <f t="shared" si="32"/>
        <v>0</v>
      </c>
    </row>
    <row r="59" spans="11:42">
      <c r="K59" s="522">
        <f t="shared" si="16"/>
        <v>45</v>
      </c>
      <c r="L59" s="502">
        <f t="shared" si="17"/>
        <v>0</v>
      </c>
      <c r="M59" s="43">
        <f t="shared" si="1"/>
        <v>-2</v>
      </c>
      <c r="N59" s="43">
        <f t="shared" si="18"/>
        <v>0</v>
      </c>
      <c r="O59" s="502">
        <f t="shared" si="2"/>
        <v>0</v>
      </c>
      <c r="P59" s="43">
        <f t="shared" si="19"/>
        <v>0</v>
      </c>
      <c r="Q59" s="43">
        <f t="shared" si="3"/>
        <v>0</v>
      </c>
      <c r="R59" s="503">
        <f t="shared" si="20"/>
        <v>0</v>
      </c>
      <c r="S59" s="502">
        <f t="shared" si="4"/>
        <v>0</v>
      </c>
      <c r="T59" s="43">
        <f t="shared" si="21"/>
        <v>0</v>
      </c>
      <c r="U59" s="43">
        <f t="shared" si="5"/>
        <v>0</v>
      </c>
      <c r="V59" s="503">
        <f t="shared" si="22"/>
        <v>10</v>
      </c>
      <c r="W59" s="502">
        <f t="shared" si="6"/>
        <v>0</v>
      </c>
      <c r="X59" s="43">
        <f t="shared" si="23"/>
        <v>0</v>
      </c>
      <c r="Y59" s="43">
        <f t="shared" si="7"/>
        <v>0</v>
      </c>
      <c r="Z59" s="503">
        <f t="shared" si="24"/>
        <v>10</v>
      </c>
      <c r="AA59" s="43">
        <f t="shared" si="8"/>
        <v>0</v>
      </c>
      <c r="AB59" s="43">
        <f t="shared" si="25"/>
        <v>0</v>
      </c>
      <c r="AC59" s="43">
        <f t="shared" si="9"/>
        <v>0</v>
      </c>
      <c r="AD59" s="43">
        <f t="shared" si="26"/>
        <v>0</v>
      </c>
      <c r="AE59" s="502">
        <f t="shared" si="10"/>
        <v>0</v>
      </c>
      <c r="AF59" s="43">
        <f t="shared" si="27"/>
        <v>0</v>
      </c>
      <c r="AG59" s="43">
        <f t="shared" si="11"/>
        <v>0</v>
      </c>
      <c r="AH59" s="503">
        <f t="shared" si="28"/>
        <v>0</v>
      </c>
      <c r="AI59" s="43">
        <f t="shared" si="12"/>
        <v>0</v>
      </c>
      <c r="AJ59" s="43">
        <f t="shared" si="29"/>
        <v>0</v>
      </c>
      <c r="AK59" s="43">
        <f t="shared" si="13"/>
        <v>0</v>
      </c>
      <c r="AL59" s="43">
        <f t="shared" si="30"/>
        <v>0</v>
      </c>
      <c r="AM59" s="502">
        <f t="shared" si="14"/>
        <v>0</v>
      </c>
      <c r="AN59" s="43">
        <f t="shared" si="31"/>
        <v>0</v>
      </c>
      <c r="AO59" s="43">
        <f t="shared" si="15"/>
        <v>0</v>
      </c>
      <c r="AP59" s="503">
        <f t="shared" si="32"/>
        <v>0</v>
      </c>
    </row>
    <row r="60" spans="11:42">
      <c r="K60" s="522">
        <f t="shared" si="16"/>
        <v>46</v>
      </c>
      <c r="L60" s="502">
        <f t="shared" si="17"/>
        <v>0</v>
      </c>
      <c r="M60" s="43">
        <f t="shared" si="1"/>
        <v>-2</v>
      </c>
      <c r="N60" s="43">
        <f t="shared" si="18"/>
        <v>0</v>
      </c>
      <c r="O60" s="502">
        <f t="shared" si="2"/>
        <v>0</v>
      </c>
      <c r="P60" s="43">
        <f t="shared" si="19"/>
        <v>0</v>
      </c>
      <c r="Q60" s="43">
        <f t="shared" si="3"/>
        <v>0</v>
      </c>
      <c r="R60" s="503">
        <f t="shared" si="20"/>
        <v>0</v>
      </c>
      <c r="S60" s="502">
        <f t="shared" si="4"/>
        <v>0</v>
      </c>
      <c r="T60" s="43">
        <f t="shared" si="21"/>
        <v>0</v>
      </c>
      <c r="U60" s="43">
        <f t="shared" si="5"/>
        <v>0</v>
      </c>
      <c r="V60" s="503">
        <f t="shared" si="22"/>
        <v>10</v>
      </c>
      <c r="W60" s="502">
        <f t="shared" si="6"/>
        <v>0</v>
      </c>
      <c r="X60" s="43">
        <f t="shared" si="23"/>
        <v>0</v>
      </c>
      <c r="Y60" s="43">
        <f t="shared" si="7"/>
        <v>0</v>
      </c>
      <c r="Z60" s="503">
        <f t="shared" si="24"/>
        <v>10</v>
      </c>
      <c r="AA60" s="43">
        <f t="shared" si="8"/>
        <v>0</v>
      </c>
      <c r="AB60" s="43">
        <f t="shared" si="25"/>
        <v>0</v>
      </c>
      <c r="AC60" s="43">
        <f t="shared" si="9"/>
        <v>0</v>
      </c>
      <c r="AD60" s="43">
        <f t="shared" si="26"/>
        <v>0</v>
      </c>
      <c r="AE60" s="502">
        <f t="shared" si="10"/>
        <v>0</v>
      </c>
      <c r="AF60" s="43">
        <f t="shared" si="27"/>
        <v>0</v>
      </c>
      <c r="AG60" s="43">
        <f t="shared" si="11"/>
        <v>0</v>
      </c>
      <c r="AH60" s="503">
        <f t="shared" si="28"/>
        <v>0</v>
      </c>
      <c r="AI60" s="43">
        <f t="shared" si="12"/>
        <v>0</v>
      </c>
      <c r="AJ60" s="43">
        <f t="shared" si="29"/>
        <v>0</v>
      </c>
      <c r="AK60" s="43">
        <f t="shared" si="13"/>
        <v>0</v>
      </c>
      <c r="AL60" s="43">
        <f t="shared" si="30"/>
        <v>0</v>
      </c>
      <c r="AM60" s="502">
        <f t="shared" si="14"/>
        <v>0</v>
      </c>
      <c r="AN60" s="43">
        <f t="shared" si="31"/>
        <v>0</v>
      </c>
      <c r="AO60" s="43">
        <f t="shared" si="15"/>
        <v>0</v>
      </c>
      <c r="AP60" s="503">
        <f t="shared" si="32"/>
        <v>0</v>
      </c>
    </row>
    <row r="61" spans="11:42">
      <c r="K61" s="522">
        <f t="shared" si="16"/>
        <v>47</v>
      </c>
      <c r="L61" s="502">
        <f t="shared" si="17"/>
        <v>0</v>
      </c>
      <c r="M61" s="43">
        <f t="shared" si="1"/>
        <v>-2</v>
      </c>
      <c r="N61" s="43">
        <f t="shared" si="18"/>
        <v>0</v>
      </c>
      <c r="O61" s="502">
        <f t="shared" si="2"/>
        <v>0</v>
      </c>
      <c r="P61" s="43">
        <f t="shared" si="19"/>
        <v>0</v>
      </c>
      <c r="Q61" s="43">
        <f t="shared" si="3"/>
        <v>0</v>
      </c>
      <c r="R61" s="503">
        <f t="shared" si="20"/>
        <v>0</v>
      </c>
      <c r="S61" s="502">
        <f t="shared" si="4"/>
        <v>0</v>
      </c>
      <c r="T61" s="43">
        <f t="shared" si="21"/>
        <v>0</v>
      </c>
      <c r="U61" s="43">
        <f t="shared" si="5"/>
        <v>0</v>
      </c>
      <c r="V61" s="503">
        <f t="shared" si="22"/>
        <v>10</v>
      </c>
      <c r="W61" s="502">
        <f t="shared" si="6"/>
        <v>0</v>
      </c>
      <c r="X61" s="43">
        <f t="shared" si="23"/>
        <v>0</v>
      </c>
      <c r="Y61" s="43">
        <f t="shared" si="7"/>
        <v>0</v>
      </c>
      <c r="Z61" s="503">
        <f t="shared" si="24"/>
        <v>10</v>
      </c>
      <c r="AA61" s="43">
        <f t="shared" si="8"/>
        <v>0</v>
      </c>
      <c r="AB61" s="43">
        <f t="shared" si="25"/>
        <v>0</v>
      </c>
      <c r="AC61" s="43">
        <f t="shared" si="9"/>
        <v>0</v>
      </c>
      <c r="AD61" s="43">
        <f t="shared" si="26"/>
        <v>0</v>
      </c>
      <c r="AE61" s="502">
        <f t="shared" si="10"/>
        <v>0</v>
      </c>
      <c r="AF61" s="43">
        <f t="shared" si="27"/>
        <v>0</v>
      </c>
      <c r="AG61" s="43">
        <f t="shared" si="11"/>
        <v>0</v>
      </c>
      <c r="AH61" s="503">
        <f t="shared" si="28"/>
        <v>0</v>
      </c>
      <c r="AI61" s="43">
        <f t="shared" si="12"/>
        <v>0</v>
      </c>
      <c r="AJ61" s="43">
        <f t="shared" si="29"/>
        <v>0</v>
      </c>
      <c r="AK61" s="43">
        <f t="shared" si="13"/>
        <v>0</v>
      </c>
      <c r="AL61" s="43">
        <f t="shared" si="30"/>
        <v>0</v>
      </c>
      <c r="AM61" s="502">
        <f t="shared" si="14"/>
        <v>0</v>
      </c>
      <c r="AN61" s="43">
        <f t="shared" si="31"/>
        <v>0</v>
      </c>
      <c r="AO61" s="43">
        <f t="shared" si="15"/>
        <v>0</v>
      </c>
      <c r="AP61" s="503">
        <f t="shared" si="32"/>
        <v>0</v>
      </c>
    </row>
    <row r="62" spans="11:42">
      <c r="K62" s="522">
        <f t="shared" si="16"/>
        <v>48</v>
      </c>
      <c r="L62" s="502">
        <f t="shared" si="17"/>
        <v>0</v>
      </c>
      <c r="M62" s="43">
        <f t="shared" si="1"/>
        <v>-2</v>
      </c>
      <c r="N62" s="43">
        <f t="shared" si="18"/>
        <v>0</v>
      </c>
      <c r="O62" s="502">
        <f t="shared" si="2"/>
        <v>0</v>
      </c>
      <c r="P62" s="43">
        <f t="shared" si="19"/>
        <v>0</v>
      </c>
      <c r="Q62" s="43">
        <f t="shared" si="3"/>
        <v>0</v>
      </c>
      <c r="R62" s="503">
        <f t="shared" si="20"/>
        <v>0</v>
      </c>
      <c r="S62" s="502">
        <f t="shared" si="4"/>
        <v>0</v>
      </c>
      <c r="T62" s="43">
        <f t="shared" si="21"/>
        <v>0</v>
      </c>
      <c r="U62" s="43">
        <f t="shared" si="5"/>
        <v>0</v>
      </c>
      <c r="V62" s="503">
        <f t="shared" si="22"/>
        <v>10</v>
      </c>
      <c r="W62" s="502">
        <f t="shared" si="6"/>
        <v>0</v>
      </c>
      <c r="X62" s="43">
        <f t="shared" si="23"/>
        <v>0</v>
      </c>
      <c r="Y62" s="43">
        <f t="shared" si="7"/>
        <v>0</v>
      </c>
      <c r="Z62" s="503">
        <f t="shared" si="24"/>
        <v>10</v>
      </c>
      <c r="AA62" s="43">
        <f t="shared" si="8"/>
        <v>0</v>
      </c>
      <c r="AB62" s="43">
        <f t="shared" si="25"/>
        <v>0</v>
      </c>
      <c r="AC62" s="43">
        <f t="shared" si="9"/>
        <v>0</v>
      </c>
      <c r="AD62" s="43">
        <f t="shared" si="26"/>
        <v>0</v>
      </c>
      <c r="AE62" s="502">
        <f t="shared" si="10"/>
        <v>0</v>
      </c>
      <c r="AF62" s="43">
        <f t="shared" si="27"/>
        <v>0</v>
      </c>
      <c r="AG62" s="43">
        <f t="shared" si="11"/>
        <v>0</v>
      </c>
      <c r="AH62" s="503">
        <f t="shared" si="28"/>
        <v>0</v>
      </c>
      <c r="AI62" s="43">
        <f t="shared" si="12"/>
        <v>0</v>
      </c>
      <c r="AJ62" s="43">
        <f t="shared" si="29"/>
        <v>0</v>
      </c>
      <c r="AK62" s="43">
        <f t="shared" si="13"/>
        <v>0</v>
      </c>
      <c r="AL62" s="43">
        <f t="shared" si="30"/>
        <v>0</v>
      </c>
      <c r="AM62" s="502">
        <f t="shared" si="14"/>
        <v>0</v>
      </c>
      <c r="AN62" s="43">
        <f t="shared" si="31"/>
        <v>0</v>
      </c>
      <c r="AO62" s="43">
        <f t="shared" si="15"/>
        <v>0</v>
      </c>
      <c r="AP62" s="503">
        <f t="shared" si="32"/>
        <v>0</v>
      </c>
    </row>
    <row r="63" spans="11:42">
      <c r="K63" s="522">
        <f t="shared" si="16"/>
        <v>49</v>
      </c>
      <c r="L63" s="502">
        <f t="shared" si="17"/>
        <v>0</v>
      </c>
      <c r="M63" s="43">
        <f t="shared" si="1"/>
        <v>-2</v>
      </c>
      <c r="N63" s="43">
        <f t="shared" si="18"/>
        <v>0</v>
      </c>
      <c r="O63" s="502">
        <f t="shared" si="2"/>
        <v>0</v>
      </c>
      <c r="P63" s="43">
        <f t="shared" si="19"/>
        <v>0</v>
      </c>
      <c r="Q63" s="43">
        <f t="shared" si="3"/>
        <v>0</v>
      </c>
      <c r="R63" s="503">
        <f t="shared" si="20"/>
        <v>0</v>
      </c>
      <c r="S63" s="502">
        <f t="shared" si="4"/>
        <v>0</v>
      </c>
      <c r="T63" s="43">
        <f t="shared" si="21"/>
        <v>0</v>
      </c>
      <c r="U63" s="43">
        <f t="shared" si="5"/>
        <v>0</v>
      </c>
      <c r="V63" s="503">
        <f t="shared" si="22"/>
        <v>10</v>
      </c>
      <c r="W63" s="502">
        <f t="shared" si="6"/>
        <v>0</v>
      </c>
      <c r="X63" s="43">
        <f t="shared" si="23"/>
        <v>0</v>
      </c>
      <c r="Y63" s="43">
        <f t="shared" si="7"/>
        <v>0</v>
      </c>
      <c r="Z63" s="503">
        <f t="shared" si="24"/>
        <v>10</v>
      </c>
      <c r="AA63" s="43">
        <f t="shared" si="8"/>
        <v>0</v>
      </c>
      <c r="AB63" s="43">
        <f t="shared" si="25"/>
        <v>0</v>
      </c>
      <c r="AC63" s="43">
        <f t="shared" si="9"/>
        <v>0</v>
      </c>
      <c r="AD63" s="43">
        <f t="shared" si="26"/>
        <v>0</v>
      </c>
      <c r="AE63" s="502">
        <f t="shared" si="10"/>
        <v>0</v>
      </c>
      <c r="AF63" s="43">
        <f t="shared" si="27"/>
        <v>0</v>
      </c>
      <c r="AG63" s="43">
        <f t="shared" si="11"/>
        <v>0</v>
      </c>
      <c r="AH63" s="503">
        <f t="shared" si="28"/>
        <v>0</v>
      </c>
      <c r="AI63" s="43">
        <f t="shared" si="12"/>
        <v>0</v>
      </c>
      <c r="AJ63" s="43">
        <f t="shared" si="29"/>
        <v>0</v>
      </c>
      <c r="AK63" s="43">
        <f t="shared" si="13"/>
        <v>0</v>
      </c>
      <c r="AL63" s="43">
        <f t="shared" si="30"/>
        <v>0</v>
      </c>
      <c r="AM63" s="502">
        <f t="shared" si="14"/>
        <v>0</v>
      </c>
      <c r="AN63" s="43">
        <f t="shared" si="31"/>
        <v>0</v>
      </c>
      <c r="AO63" s="43">
        <f t="shared" si="15"/>
        <v>0</v>
      </c>
      <c r="AP63" s="503">
        <f t="shared" si="32"/>
        <v>0</v>
      </c>
    </row>
    <row r="64" spans="11:42">
      <c r="K64" s="522">
        <f t="shared" si="16"/>
        <v>50</v>
      </c>
      <c r="L64" s="502">
        <f t="shared" si="17"/>
        <v>0</v>
      </c>
      <c r="M64" s="43">
        <f t="shared" si="1"/>
        <v>-2</v>
      </c>
      <c r="N64" s="43">
        <f t="shared" si="18"/>
        <v>0</v>
      </c>
      <c r="O64" s="502">
        <f t="shared" si="2"/>
        <v>0</v>
      </c>
      <c r="P64" s="43">
        <f t="shared" si="19"/>
        <v>0</v>
      </c>
      <c r="Q64" s="43">
        <f t="shared" si="3"/>
        <v>0</v>
      </c>
      <c r="R64" s="503">
        <f t="shared" si="20"/>
        <v>0</v>
      </c>
      <c r="S64" s="502">
        <f t="shared" si="4"/>
        <v>0</v>
      </c>
      <c r="T64" s="43">
        <f t="shared" si="21"/>
        <v>0</v>
      </c>
      <c r="U64" s="43">
        <f t="shared" si="5"/>
        <v>0</v>
      </c>
      <c r="V64" s="503">
        <f t="shared" si="22"/>
        <v>10</v>
      </c>
      <c r="W64" s="502">
        <f t="shared" si="6"/>
        <v>0</v>
      </c>
      <c r="X64" s="43">
        <f t="shared" si="23"/>
        <v>0</v>
      </c>
      <c r="Y64" s="43">
        <f t="shared" si="7"/>
        <v>0</v>
      </c>
      <c r="Z64" s="503">
        <f t="shared" si="24"/>
        <v>10</v>
      </c>
      <c r="AA64" s="43">
        <f t="shared" si="8"/>
        <v>0</v>
      </c>
      <c r="AB64" s="43">
        <f t="shared" si="25"/>
        <v>0</v>
      </c>
      <c r="AC64" s="43">
        <f t="shared" si="9"/>
        <v>0</v>
      </c>
      <c r="AD64" s="43">
        <f t="shared" si="26"/>
        <v>0</v>
      </c>
      <c r="AE64" s="502">
        <f t="shared" si="10"/>
        <v>0</v>
      </c>
      <c r="AF64" s="43">
        <f t="shared" si="27"/>
        <v>0</v>
      </c>
      <c r="AG64" s="43">
        <f t="shared" si="11"/>
        <v>0</v>
      </c>
      <c r="AH64" s="503">
        <f t="shared" si="28"/>
        <v>0</v>
      </c>
      <c r="AI64" s="43">
        <f t="shared" si="12"/>
        <v>0</v>
      </c>
      <c r="AJ64" s="43">
        <f t="shared" si="29"/>
        <v>0</v>
      </c>
      <c r="AK64" s="43">
        <f t="shared" si="13"/>
        <v>0</v>
      </c>
      <c r="AL64" s="43">
        <f t="shared" si="30"/>
        <v>0</v>
      </c>
      <c r="AM64" s="502">
        <f t="shared" si="14"/>
        <v>0</v>
      </c>
      <c r="AN64" s="43">
        <f t="shared" si="31"/>
        <v>0</v>
      </c>
      <c r="AO64" s="43">
        <f t="shared" si="15"/>
        <v>0</v>
      </c>
      <c r="AP64" s="503">
        <f t="shared" si="32"/>
        <v>0</v>
      </c>
    </row>
    <row r="65" spans="11:42">
      <c r="K65" s="522">
        <f t="shared" si="16"/>
        <v>51</v>
      </c>
      <c r="L65" s="502">
        <f t="shared" si="17"/>
        <v>0</v>
      </c>
      <c r="M65" s="43">
        <f t="shared" si="1"/>
        <v>-2</v>
      </c>
      <c r="N65" s="43">
        <f t="shared" si="18"/>
        <v>0</v>
      </c>
      <c r="O65" s="502">
        <f t="shared" si="2"/>
        <v>0</v>
      </c>
      <c r="P65" s="43">
        <f t="shared" si="19"/>
        <v>0</v>
      </c>
      <c r="Q65" s="43">
        <f t="shared" si="3"/>
        <v>0</v>
      </c>
      <c r="R65" s="503">
        <f t="shared" si="20"/>
        <v>0</v>
      </c>
      <c r="S65" s="502">
        <f t="shared" si="4"/>
        <v>0</v>
      </c>
      <c r="T65" s="43">
        <f t="shared" si="21"/>
        <v>0</v>
      </c>
      <c r="U65" s="43">
        <f t="shared" si="5"/>
        <v>0</v>
      </c>
      <c r="V65" s="503">
        <f t="shared" si="22"/>
        <v>10</v>
      </c>
      <c r="W65" s="502">
        <f t="shared" si="6"/>
        <v>0</v>
      </c>
      <c r="X65" s="43">
        <f t="shared" si="23"/>
        <v>0</v>
      </c>
      <c r="Y65" s="43">
        <f t="shared" si="7"/>
        <v>0</v>
      </c>
      <c r="Z65" s="503">
        <f t="shared" si="24"/>
        <v>10</v>
      </c>
      <c r="AA65" s="43">
        <f t="shared" si="8"/>
        <v>0</v>
      </c>
      <c r="AB65" s="43">
        <f t="shared" si="25"/>
        <v>0</v>
      </c>
      <c r="AC65" s="43">
        <f t="shared" si="9"/>
        <v>0</v>
      </c>
      <c r="AD65" s="43">
        <f t="shared" si="26"/>
        <v>0</v>
      </c>
      <c r="AE65" s="502">
        <f t="shared" si="10"/>
        <v>0</v>
      </c>
      <c r="AF65" s="43">
        <f t="shared" si="27"/>
        <v>0</v>
      </c>
      <c r="AG65" s="43">
        <f t="shared" si="11"/>
        <v>0</v>
      </c>
      <c r="AH65" s="503">
        <f t="shared" si="28"/>
        <v>0</v>
      </c>
      <c r="AI65" s="43">
        <f t="shared" si="12"/>
        <v>0</v>
      </c>
      <c r="AJ65" s="43">
        <f t="shared" si="29"/>
        <v>0</v>
      </c>
      <c r="AK65" s="43">
        <f t="shared" si="13"/>
        <v>0</v>
      </c>
      <c r="AL65" s="43">
        <f t="shared" si="30"/>
        <v>0</v>
      </c>
      <c r="AM65" s="502">
        <f t="shared" si="14"/>
        <v>0</v>
      </c>
      <c r="AN65" s="43">
        <f t="shared" si="31"/>
        <v>0</v>
      </c>
      <c r="AO65" s="43">
        <f t="shared" si="15"/>
        <v>0</v>
      </c>
      <c r="AP65" s="503">
        <f t="shared" si="32"/>
        <v>0</v>
      </c>
    </row>
    <row r="66" spans="11:42">
      <c r="K66" s="522">
        <f t="shared" si="16"/>
        <v>52</v>
      </c>
      <c r="L66" s="502">
        <f t="shared" si="17"/>
        <v>0</v>
      </c>
      <c r="M66" s="43">
        <f t="shared" si="1"/>
        <v>-2</v>
      </c>
      <c r="N66" s="43">
        <f t="shared" si="18"/>
        <v>0</v>
      </c>
      <c r="O66" s="502">
        <f t="shared" si="2"/>
        <v>0</v>
      </c>
      <c r="P66" s="43">
        <f t="shared" si="19"/>
        <v>0</v>
      </c>
      <c r="Q66" s="43">
        <f t="shared" si="3"/>
        <v>0</v>
      </c>
      <c r="R66" s="503">
        <f t="shared" si="20"/>
        <v>0</v>
      </c>
      <c r="S66" s="502">
        <f t="shared" si="4"/>
        <v>0</v>
      </c>
      <c r="T66" s="43">
        <f t="shared" si="21"/>
        <v>0</v>
      </c>
      <c r="U66" s="43">
        <f t="shared" si="5"/>
        <v>0</v>
      </c>
      <c r="V66" s="503">
        <f t="shared" si="22"/>
        <v>10</v>
      </c>
      <c r="W66" s="502">
        <f t="shared" si="6"/>
        <v>0</v>
      </c>
      <c r="X66" s="43">
        <f t="shared" si="23"/>
        <v>0</v>
      </c>
      <c r="Y66" s="43">
        <f t="shared" si="7"/>
        <v>0</v>
      </c>
      <c r="Z66" s="503">
        <f t="shared" si="24"/>
        <v>10</v>
      </c>
      <c r="AA66" s="43">
        <f t="shared" si="8"/>
        <v>0</v>
      </c>
      <c r="AB66" s="43">
        <f t="shared" si="25"/>
        <v>0</v>
      </c>
      <c r="AC66" s="43">
        <f t="shared" si="9"/>
        <v>0</v>
      </c>
      <c r="AD66" s="43">
        <f t="shared" si="26"/>
        <v>0</v>
      </c>
      <c r="AE66" s="502">
        <f t="shared" si="10"/>
        <v>0</v>
      </c>
      <c r="AF66" s="43">
        <f t="shared" si="27"/>
        <v>0</v>
      </c>
      <c r="AG66" s="43">
        <f t="shared" si="11"/>
        <v>0</v>
      </c>
      <c r="AH66" s="503">
        <f t="shared" si="28"/>
        <v>0</v>
      </c>
      <c r="AI66" s="43">
        <f t="shared" si="12"/>
        <v>0</v>
      </c>
      <c r="AJ66" s="43">
        <f t="shared" si="29"/>
        <v>0</v>
      </c>
      <c r="AK66" s="43">
        <f t="shared" si="13"/>
        <v>0</v>
      </c>
      <c r="AL66" s="43">
        <f t="shared" si="30"/>
        <v>0</v>
      </c>
      <c r="AM66" s="502">
        <f t="shared" si="14"/>
        <v>0</v>
      </c>
      <c r="AN66" s="43">
        <f t="shared" si="31"/>
        <v>0</v>
      </c>
      <c r="AO66" s="43">
        <f t="shared" si="15"/>
        <v>0</v>
      </c>
      <c r="AP66" s="503">
        <f t="shared" si="32"/>
        <v>0</v>
      </c>
    </row>
    <row r="67" spans="11:42">
      <c r="K67" s="522">
        <f t="shared" si="16"/>
        <v>53</v>
      </c>
      <c r="L67" s="502">
        <f t="shared" si="17"/>
        <v>0</v>
      </c>
      <c r="M67" s="43">
        <f t="shared" si="1"/>
        <v>-2</v>
      </c>
      <c r="N67" s="43">
        <f t="shared" si="18"/>
        <v>0</v>
      </c>
      <c r="O67" s="502">
        <f t="shared" si="2"/>
        <v>0</v>
      </c>
      <c r="P67" s="43">
        <f t="shared" si="19"/>
        <v>0</v>
      </c>
      <c r="Q67" s="43">
        <f t="shared" si="3"/>
        <v>0</v>
      </c>
      <c r="R67" s="503">
        <f t="shared" si="20"/>
        <v>0</v>
      </c>
      <c r="S67" s="502">
        <f t="shared" si="4"/>
        <v>0</v>
      </c>
      <c r="T67" s="43">
        <f t="shared" si="21"/>
        <v>0</v>
      </c>
      <c r="U67" s="43">
        <f t="shared" si="5"/>
        <v>0</v>
      </c>
      <c r="V67" s="503">
        <f t="shared" si="22"/>
        <v>10</v>
      </c>
      <c r="W67" s="502">
        <f t="shared" si="6"/>
        <v>0</v>
      </c>
      <c r="X67" s="43">
        <f t="shared" si="23"/>
        <v>0</v>
      </c>
      <c r="Y67" s="43">
        <f t="shared" si="7"/>
        <v>0</v>
      </c>
      <c r="Z67" s="503">
        <f t="shared" si="24"/>
        <v>10</v>
      </c>
      <c r="AA67" s="43">
        <f t="shared" si="8"/>
        <v>0</v>
      </c>
      <c r="AB67" s="43">
        <f t="shared" si="25"/>
        <v>0</v>
      </c>
      <c r="AC67" s="43">
        <f t="shared" si="9"/>
        <v>0</v>
      </c>
      <c r="AD67" s="43">
        <f t="shared" si="26"/>
        <v>0</v>
      </c>
      <c r="AE67" s="502">
        <f t="shared" si="10"/>
        <v>0</v>
      </c>
      <c r="AF67" s="43">
        <f t="shared" si="27"/>
        <v>0</v>
      </c>
      <c r="AG67" s="43">
        <f t="shared" si="11"/>
        <v>0</v>
      </c>
      <c r="AH67" s="503">
        <f t="shared" si="28"/>
        <v>0</v>
      </c>
      <c r="AI67" s="43">
        <f t="shared" si="12"/>
        <v>0</v>
      </c>
      <c r="AJ67" s="43">
        <f t="shared" si="29"/>
        <v>0</v>
      </c>
      <c r="AK67" s="43">
        <f t="shared" si="13"/>
        <v>0</v>
      </c>
      <c r="AL67" s="43">
        <f t="shared" si="30"/>
        <v>0</v>
      </c>
      <c r="AM67" s="502">
        <f t="shared" si="14"/>
        <v>0</v>
      </c>
      <c r="AN67" s="43">
        <f t="shared" si="31"/>
        <v>0</v>
      </c>
      <c r="AO67" s="43">
        <f t="shared" si="15"/>
        <v>0</v>
      </c>
      <c r="AP67" s="503">
        <f t="shared" si="32"/>
        <v>0</v>
      </c>
    </row>
    <row r="68" spans="11:42">
      <c r="K68" s="522">
        <f t="shared" si="16"/>
        <v>54</v>
      </c>
      <c r="L68" s="502">
        <f t="shared" si="17"/>
        <v>0</v>
      </c>
      <c r="M68" s="43">
        <f t="shared" si="1"/>
        <v>-2</v>
      </c>
      <c r="N68" s="43">
        <f t="shared" si="18"/>
        <v>0</v>
      </c>
      <c r="O68" s="502">
        <f t="shared" si="2"/>
        <v>0</v>
      </c>
      <c r="P68" s="43">
        <f t="shared" si="19"/>
        <v>0</v>
      </c>
      <c r="Q68" s="43">
        <f t="shared" si="3"/>
        <v>0</v>
      </c>
      <c r="R68" s="503">
        <f t="shared" si="20"/>
        <v>0</v>
      </c>
      <c r="S68" s="502">
        <f t="shared" si="4"/>
        <v>0</v>
      </c>
      <c r="T68" s="43">
        <f t="shared" si="21"/>
        <v>0</v>
      </c>
      <c r="U68" s="43">
        <f t="shared" si="5"/>
        <v>0</v>
      </c>
      <c r="V68" s="503">
        <f t="shared" si="22"/>
        <v>10</v>
      </c>
      <c r="W68" s="502">
        <f t="shared" si="6"/>
        <v>0</v>
      </c>
      <c r="X68" s="43">
        <f t="shared" si="23"/>
        <v>0</v>
      </c>
      <c r="Y68" s="43">
        <f t="shared" si="7"/>
        <v>0</v>
      </c>
      <c r="Z68" s="503">
        <f t="shared" si="24"/>
        <v>10</v>
      </c>
      <c r="AA68" s="43">
        <f t="shared" si="8"/>
        <v>0</v>
      </c>
      <c r="AB68" s="43">
        <f t="shared" si="25"/>
        <v>0</v>
      </c>
      <c r="AC68" s="43">
        <f t="shared" si="9"/>
        <v>0</v>
      </c>
      <c r="AD68" s="43">
        <f t="shared" si="26"/>
        <v>0</v>
      </c>
      <c r="AE68" s="502">
        <f t="shared" si="10"/>
        <v>0</v>
      </c>
      <c r="AF68" s="43">
        <f t="shared" si="27"/>
        <v>0</v>
      </c>
      <c r="AG68" s="43">
        <f t="shared" si="11"/>
        <v>0</v>
      </c>
      <c r="AH68" s="503">
        <f t="shared" si="28"/>
        <v>0</v>
      </c>
      <c r="AI68" s="43">
        <f t="shared" si="12"/>
        <v>0</v>
      </c>
      <c r="AJ68" s="43">
        <f t="shared" si="29"/>
        <v>0</v>
      </c>
      <c r="AK68" s="43">
        <f t="shared" si="13"/>
        <v>0</v>
      </c>
      <c r="AL68" s="43">
        <f t="shared" si="30"/>
        <v>0</v>
      </c>
      <c r="AM68" s="502">
        <f t="shared" si="14"/>
        <v>0</v>
      </c>
      <c r="AN68" s="43">
        <f t="shared" si="31"/>
        <v>0</v>
      </c>
      <c r="AO68" s="43">
        <f t="shared" si="15"/>
        <v>0</v>
      </c>
      <c r="AP68" s="503">
        <f t="shared" si="32"/>
        <v>0</v>
      </c>
    </row>
    <row r="69" spans="11:42">
      <c r="K69" s="522">
        <f t="shared" si="16"/>
        <v>55</v>
      </c>
      <c r="L69" s="502">
        <f t="shared" si="17"/>
        <v>0</v>
      </c>
      <c r="M69" s="43">
        <f t="shared" si="1"/>
        <v>-2</v>
      </c>
      <c r="N69" s="43">
        <f t="shared" si="18"/>
        <v>0</v>
      </c>
      <c r="O69" s="502">
        <f t="shared" si="2"/>
        <v>0</v>
      </c>
      <c r="P69" s="43">
        <f t="shared" si="19"/>
        <v>0</v>
      </c>
      <c r="Q69" s="43">
        <f t="shared" si="3"/>
        <v>0</v>
      </c>
      <c r="R69" s="503">
        <f t="shared" si="20"/>
        <v>0</v>
      </c>
      <c r="S69" s="502">
        <f t="shared" si="4"/>
        <v>0</v>
      </c>
      <c r="T69" s="43">
        <f t="shared" si="21"/>
        <v>0</v>
      </c>
      <c r="U69" s="43">
        <f t="shared" si="5"/>
        <v>0</v>
      </c>
      <c r="V69" s="503">
        <f t="shared" si="22"/>
        <v>10</v>
      </c>
      <c r="W69" s="502">
        <f t="shared" si="6"/>
        <v>0</v>
      </c>
      <c r="X69" s="43">
        <f t="shared" si="23"/>
        <v>0</v>
      </c>
      <c r="Y69" s="43">
        <f t="shared" si="7"/>
        <v>0</v>
      </c>
      <c r="Z69" s="503">
        <f t="shared" si="24"/>
        <v>10</v>
      </c>
      <c r="AA69" s="43">
        <f t="shared" si="8"/>
        <v>0</v>
      </c>
      <c r="AB69" s="43">
        <f t="shared" si="25"/>
        <v>0</v>
      </c>
      <c r="AC69" s="43">
        <f t="shared" si="9"/>
        <v>0</v>
      </c>
      <c r="AD69" s="43">
        <f t="shared" si="26"/>
        <v>0</v>
      </c>
      <c r="AE69" s="502">
        <f t="shared" si="10"/>
        <v>0</v>
      </c>
      <c r="AF69" s="43">
        <f t="shared" si="27"/>
        <v>0</v>
      </c>
      <c r="AG69" s="43">
        <f t="shared" si="11"/>
        <v>0</v>
      </c>
      <c r="AH69" s="503">
        <f t="shared" si="28"/>
        <v>0</v>
      </c>
      <c r="AI69" s="43">
        <f t="shared" si="12"/>
        <v>0</v>
      </c>
      <c r="AJ69" s="43">
        <f t="shared" si="29"/>
        <v>0</v>
      </c>
      <c r="AK69" s="43">
        <f t="shared" si="13"/>
        <v>0</v>
      </c>
      <c r="AL69" s="43">
        <f t="shared" si="30"/>
        <v>0</v>
      </c>
      <c r="AM69" s="502">
        <f t="shared" si="14"/>
        <v>0</v>
      </c>
      <c r="AN69" s="43">
        <f t="shared" si="31"/>
        <v>0</v>
      </c>
      <c r="AO69" s="43">
        <f t="shared" si="15"/>
        <v>0</v>
      </c>
      <c r="AP69" s="503">
        <f t="shared" si="32"/>
        <v>0</v>
      </c>
    </row>
    <row r="70" spans="11:42">
      <c r="K70" s="522">
        <f t="shared" si="16"/>
        <v>56</v>
      </c>
      <c r="L70" s="502">
        <f t="shared" si="17"/>
        <v>0</v>
      </c>
      <c r="M70" s="43">
        <f t="shared" si="1"/>
        <v>-2</v>
      </c>
      <c r="N70" s="43">
        <f t="shared" si="18"/>
        <v>0</v>
      </c>
      <c r="O70" s="502">
        <f t="shared" si="2"/>
        <v>0</v>
      </c>
      <c r="P70" s="43">
        <f t="shared" si="19"/>
        <v>0</v>
      </c>
      <c r="Q70" s="43">
        <f t="shared" si="3"/>
        <v>0</v>
      </c>
      <c r="R70" s="503">
        <f t="shared" si="20"/>
        <v>0</v>
      </c>
      <c r="S70" s="502">
        <f t="shared" si="4"/>
        <v>0</v>
      </c>
      <c r="T70" s="43">
        <f t="shared" si="21"/>
        <v>0</v>
      </c>
      <c r="U70" s="43">
        <f t="shared" si="5"/>
        <v>0</v>
      </c>
      <c r="V70" s="503">
        <f t="shared" si="22"/>
        <v>10</v>
      </c>
      <c r="W70" s="502">
        <f t="shared" si="6"/>
        <v>0</v>
      </c>
      <c r="X70" s="43">
        <f t="shared" si="23"/>
        <v>0</v>
      </c>
      <c r="Y70" s="43">
        <f t="shared" si="7"/>
        <v>0</v>
      </c>
      <c r="Z70" s="503">
        <f t="shared" si="24"/>
        <v>10</v>
      </c>
      <c r="AA70" s="43">
        <f t="shared" si="8"/>
        <v>0</v>
      </c>
      <c r="AB70" s="43">
        <f t="shared" si="25"/>
        <v>0</v>
      </c>
      <c r="AC70" s="43">
        <f t="shared" si="9"/>
        <v>0</v>
      </c>
      <c r="AD70" s="43">
        <f t="shared" si="26"/>
        <v>0</v>
      </c>
      <c r="AE70" s="502">
        <f t="shared" si="10"/>
        <v>0</v>
      </c>
      <c r="AF70" s="43">
        <f t="shared" si="27"/>
        <v>0</v>
      </c>
      <c r="AG70" s="43">
        <f t="shared" si="11"/>
        <v>0</v>
      </c>
      <c r="AH70" s="503">
        <f t="shared" si="28"/>
        <v>0</v>
      </c>
      <c r="AI70" s="43">
        <f t="shared" si="12"/>
        <v>0</v>
      </c>
      <c r="AJ70" s="43">
        <f t="shared" si="29"/>
        <v>0</v>
      </c>
      <c r="AK70" s="43">
        <f t="shared" si="13"/>
        <v>0</v>
      </c>
      <c r="AL70" s="43">
        <f t="shared" si="30"/>
        <v>0</v>
      </c>
      <c r="AM70" s="502">
        <f t="shared" si="14"/>
        <v>0</v>
      </c>
      <c r="AN70" s="43">
        <f t="shared" si="31"/>
        <v>0</v>
      </c>
      <c r="AO70" s="43">
        <f t="shared" si="15"/>
        <v>0</v>
      </c>
      <c r="AP70" s="503">
        <f t="shared" si="32"/>
        <v>0</v>
      </c>
    </row>
    <row r="71" spans="11:42">
      <c r="K71" s="522">
        <f t="shared" si="16"/>
        <v>57</v>
      </c>
      <c r="L71" s="502">
        <f t="shared" si="17"/>
        <v>0</v>
      </c>
      <c r="M71" s="43">
        <f t="shared" si="1"/>
        <v>-2</v>
      </c>
      <c r="N71" s="43">
        <f t="shared" si="18"/>
        <v>0</v>
      </c>
      <c r="O71" s="502">
        <f t="shared" si="2"/>
        <v>0</v>
      </c>
      <c r="P71" s="43">
        <f t="shared" si="19"/>
        <v>0</v>
      </c>
      <c r="Q71" s="43">
        <f t="shared" si="3"/>
        <v>0</v>
      </c>
      <c r="R71" s="503">
        <f t="shared" si="20"/>
        <v>0</v>
      </c>
      <c r="S71" s="502">
        <f t="shared" si="4"/>
        <v>0</v>
      </c>
      <c r="T71" s="43">
        <f t="shared" si="21"/>
        <v>0</v>
      </c>
      <c r="U71" s="43">
        <f t="shared" si="5"/>
        <v>0</v>
      </c>
      <c r="V71" s="503">
        <f t="shared" si="22"/>
        <v>10</v>
      </c>
      <c r="W71" s="502">
        <f t="shared" si="6"/>
        <v>0</v>
      </c>
      <c r="X71" s="43">
        <f t="shared" si="23"/>
        <v>0</v>
      </c>
      <c r="Y71" s="43">
        <f t="shared" si="7"/>
        <v>0</v>
      </c>
      <c r="Z71" s="503">
        <f t="shared" si="24"/>
        <v>10</v>
      </c>
      <c r="AA71" s="43">
        <f t="shared" si="8"/>
        <v>0</v>
      </c>
      <c r="AB71" s="43">
        <f t="shared" si="25"/>
        <v>0</v>
      </c>
      <c r="AC71" s="43">
        <f t="shared" si="9"/>
        <v>0</v>
      </c>
      <c r="AD71" s="43">
        <f t="shared" si="26"/>
        <v>0</v>
      </c>
      <c r="AE71" s="502">
        <f t="shared" si="10"/>
        <v>0</v>
      </c>
      <c r="AF71" s="43">
        <f t="shared" si="27"/>
        <v>0</v>
      </c>
      <c r="AG71" s="43">
        <f t="shared" si="11"/>
        <v>0</v>
      </c>
      <c r="AH71" s="503">
        <f t="shared" si="28"/>
        <v>0</v>
      </c>
      <c r="AI71" s="43">
        <f t="shared" si="12"/>
        <v>0</v>
      </c>
      <c r="AJ71" s="43">
        <f t="shared" si="29"/>
        <v>0</v>
      </c>
      <c r="AK71" s="43">
        <f t="shared" si="13"/>
        <v>0</v>
      </c>
      <c r="AL71" s="43">
        <f t="shared" si="30"/>
        <v>0</v>
      </c>
      <c r="AM71" s="502">
        <f t="shared" si="14"/>
        <v>0</v>
      </c>
      <c r="AN71" s="43">
        <f t="shared" si="31"/>
        <v>0</v>
      </c>
      <c r="AO71" s="43">
        <f t="shared" si="15"/>
        <v>0</v>
      </c>
      <c r="AP71" s="503">
        <f t="shared" si="32"/>
        <v>0</v>
      </c>
    </row>
    <row r="72" spans="11:42">
      <c r="K72" s="522">
        <f t="shared" si="16"/>
        <v>58</v>
      </c>
      <c r="L72" s="502">
        <f t="shared" si="17"/>
        <v>0</v>
      </c>
      <c r="M72" s="43">
        <f t="shared" si="1"/>
        <v>-2</v>
      </c>
      <c r="N72" s="43">
        <f t="shared" si="18"/>
        <v>0</v>
      </c>
      <c r="O72" s="502">
        <f t="shared" si="2"/>
        <v>0</v>
      </c>
      <c r="P72" s="43">
        <f t="shared" si="19"/>
        <v>0</v>
      </c>
      <c r="Q72" s="43">
        <f t="shared" si="3"/>
        <v>0</v>
      </c>
      <c r="R72" s="503">
        <f t="shared" si="20"/>
        <v>0</v>
      </c>
      <c r="S72" s="502">
        <f t="shared" si="4"/>
        <v>0</v>
      </c>
      <c r="T72" s="43">
        <f t="shared" si="21"/>
        <v>0</v>
      </c>
      <c r="U72" s="43">
        <f t="shared" si="5"/>
        <v>0</v>
      </c>
      <c r="V72" s="503">
        <f t="shared" si="22"/>
        <v>10</v>
      </c>
      <c r="W72" s="502">
        <f t="shared" si="6"/>
        <v>0</v>
      </c>
      <c r="X72" s="43">
        <f t="shared" si="23"/>
        <v>0</v>
      </c>
      <c r="Y72" s="43">
        <f t="shared" si="7"/>
        <v>0</v>
      </c>
      <c r="Z72" s="503">
        <f t="shared" si="24"/>
        <v>10</v>
      </c>
      <c r="AA72" s="43">
        <f t="shared" si="8"/>
        <v>0</v>
      </c>
      <c r="AB72" s="43">
        <f t="shared" si="25"/>
        <v>0</v>
      </c>
      <c r="AC72" s="43">
        <f t="shared" si="9"/>
        <v>0</v>
      </c>
      <c r="AD72" s="43">
        <f t="shared" si="26"/>
        <v>0</v>
      </c>
      <c r="AE72" s="502">
        <f t="shared" si="10"/>
        <v>0</v>
      </c>
      <c r="AF72" s="43">
        <f t="shared" si="27"/>
        <v>0</v>
      </c>
      <c r="AG72" s="43">
        <f t="shared" si="11"/>
        <v>0</v>
      </c>
      <c r="AH72" s="503">
        <f t="shared" si="28"/>
        <v>0</v>
      </c>
      <c r="AI72" s="43">
        <f t="shared" si="12"/>
        <v>0</v>
      </c>
      <c r="AJ72" s="43">
        <f t="shared" si="29"/>
        <v>0</v>
      </c>
      <c r="AK72" s="43">
        <f t="shared" si="13"/>
        <v>0</v>
      </c>
      <c r="AL72" s="43">
        <f t="shared" si="30"/>
        <v>0</v>
      </c>
      <c r="AM72" s="502">
        <f t="shared" si="14"/>
        <v>0</v>
      </c>
      <c r="AN72" s="43">
        <f t="shared" si="31"/>
        <v>0</v>
      </c>
      <c r="AO72" s="43">
        <f t="shared" si="15"/>
        <v>0</v>
      </c>
      <c r="AP72" s="503">
        <f t="shared" si="32"/>
        <v>0</v>
      </c>
    </row>
    <row r="73" spans="11:42">
      <c r="K73" s="522">
        <f t="shared" si="16"/>
        <v>59</v>
      </c>
      <c r="L73" s="502">
        <f t="shared" si="17"/>
        <v>0</v>
      </c>
      <c r="M73" s="43">
        <f t="shared" si="1"/>
        <v>-2</v>
      </c>
      <c r="N73" s="43">
        <f t="shared" si="18"/>
        <v>0</v>
      </c>
      <c r="O73" s="502">
        <f t="shared" si="2"/>
        <v>0</v>
      </c>
      <c r="P73" s="43">
        <f t="shared" si="19"/>
        <v>0</v>
      </c>
      <c r="Q73" s="43">
        <f t="shared" si="3"/>
        <v>0</v>
      </c>
      <c r="R73" s="503">
        <f t="shared" si="20"/>
        <v>0</v>
      </c>
      <c r="S73" s="502">
        <f t="shared" si="4"/>
        <v>0</v>
      </c>
      <c r="T73" s="43">
        <f t="shared" si="21"/>
        <v>0</v>
      </c>
      <c r="U73" s="43">
        <f t="shared" si="5"/>
        <v>0</v>
      </c>
      <c r="V73" s="503">
        <f t="shared" si="22"/>
        <v>10</v>
      </c>
      <c r="W73" s="502">
        <f t="shared" si="6"/>
        <v>0</v>
      </c>
      <c r="X73" s="43">
        <f t="shared" si="23"/>
        <v>0</v>
      </c>
      <c r="Y73" s="43">
        <f t="shared" si="7"/>
        <v>0</v>
      </c>
      <c r="Z73" s="503">
        <f t="shared" si="24"/>
        <v>10</v>
      </c>
      <c r="AA73" s="43">
        <f t="shared" si="8"/>
        <v>0</v>
      </c>
      <c r="AB73" s="43">
        <f t="shared" si="25"/>
        <v>0</v>
      </c>
      <c r="AC73" s="43">
        <f t="shared" si="9"/>
        <v>0</v>
      </c>
      <c r="AD73" s="43">
        <f t="shared" si="26"/>
        <v>0</v>
      </c>
      <c r="AE73" s="502">
        <f t="shared" si="10"/>
        <v>0</v>
      </c>
      <c r="AF73" s="43">
        <f t="shared" si="27"/>
        <v>0</v>
      </c>
      <c r="AG73" s="43">
        <f t="shared" si="11"/>
        <v>0</v>
      </c>
      <c r="AH73" s="503">
        <f t="shared" si="28"/>
        <v>0</v>
      </c>
      <c r="AI73" s="43">
        <f t="shared" si="12"/>
        <v>0</v>
      </c>
      <c r="AJ73" s="43">
        <f t="shared" si="29"/>
        <v>0</v>
      </c>
      <c r="AK73" s="43">
        <f t="shared" si="13"/>
        <v>0</v>
      </c>
      <c r="AL73" s="43">
        <f t="shared" si="30"/>
        <v>0</v>
      </c>
      <c r="AM73" s="502">
        <f t="shared" si="14"/>
        <v>0</v>
      </c>
      <c r="AN73" s="43">
        <f t="shared" si="31"/>
        <v>0</v>
      </c>
      <c r="AO73" s="43">
        <f t="shared" si="15"/>
        <v>0</v>
      </c>
      <c r="AP73" s="503">
        <f t="shared" si="32"/>
        <v>0</v>
      </c>
    </row>
    <row r="74" spans="11:42">
      <c r="K74" s="522">
        <f t="shared" si="16"/>
        <v>60</v>
      </c>
      <c r="L74" s="502">
        <f t="shared" si="17"/>
        <v>0</v>
      </c>
      <c r="M74" s="43">
        <f t="shared" si="1"/>
        <v>-2</v>
      </c>
      <c r="N74" s="43">
        <f t="shared" si="18"/>
        <v>0</v>
      </c>
      <c r="O74" s="502">
        <f t="shared" si="2"/>
        <v>0</v>
      </c>
      <c r="P74" s="43">
        <f t="shared" si="19"/>
        <v>0</v>
      </c>
      <c r="Q74" s="43">
        <f t="shared" si="3"/>
        <v>0</v>
      </c>
      <c r="R74" s="503">
        <f t="shared" si="20"/>
        <v>0</v>
      </c>
      <c r="S74" s="502">
        <f t="shared" si="4"/>
        <v>0</v>
      </c>
      <c r="T74" s="43">
        <f t="shared" si="21"/>
        <v>0</v>
      </c>
      <c r="U74" s="43">
        <f t="shared" si="5"/>
        <v>0</v>
      </c>
      <c r="V74" s="503">
        <f t="shared" si="22"/>
        <v>10</v>
      </c>
      <c r="W74" s="502">
        <f t="shared" si="6"/>
        <v>0</v>
      </c>
      <c r="X74" s="43">
        <f t="shared" si="23"/>
        <v>0</v>
      </c>
      <c r="Y74" s="43">
        <f t="shared" si="7"/>
        <v>0</v>
      </c>
      <c r="Z74" s="503">
        <f t="shared" si="24"/>
        <v>10</v>
      </c>
      <c r="AA74" s="43">
        <f t="shared" si="8"/>
        <v>0</v>
      </c>
      <c r="AB74" s="43">
        <f t="shared" si="25"/>
        <v>0</v>
      </c>
      <c r="AC74" s="43">
        <f t="shared" si="9"/>
        <v>0</v>
      </c>
      <c r="AD74" s="43">
        <f t="shared" si="26"/>
        <v>0</v>
      </c>
      <c r="AE74" s="502">
        <f t="shared" si="10"/>
        <v>0</v>
      </c>
      <c r="AF74" s="43">
        <f t="shared" si="27"/>
        <v>0</v>
      </c>
      <c r="AG74" s="43">
        <f t="shared" si="11"/>
        <v>0</v>
      </c>
      <c r="AH74" s="503">
        <f t="shared" si="28"/>
        <v>0</v>
      </c>
      <c r="AI74" s="43">
        <f t="shared" si="12"/>
        <v>0</v>
      </c>
      <c r="AJ74" s="43">
        <f t="shared" si="29"/>
        <v>0</v>
      </c>
      <c r="AK74" s="43">
        <f t="shared" si="13"/>
        <v>0</v>
      </c>
      <c r="AL74" s="43">
        <f t="shared" si="30"/>
        <v>0</v>
      </c>
      <c r="AM74" s="502">
        <f t="shared" si="14"/>
        <v>0</v>
      </c>
      <c r="AN74" s="43">
        <f t="shared" si="31"/>
        <v>0</v>
      </c>
      <c r="AO74" s="43">
        <f t="shared" si="15"/>
        <v>0</v>
      </c>
      <c r="AP74" s="503">
        <f t="shared" si="32"/>
        <v>0</v>
      </c>
    </row>
    <row r="75" spans="11:42">
      <c r="K75" s="522">
        <f t="shared" si="16"/>
        <v>61</v>
      </c>
      <c r="L75" s="502">
        <f t="shared" si="17"/>
        <v>0</v>
      </c>
      <c r="M75" s="43">
        <f t="shared" si="1"/>
        <v>-2</v>
      </c>
      <c r="N75" s="43">
        <f t="shared" si="18"/>
        <v>0</v>
      </c>
      <c r="O75" s="502">
        <f t="shared" si="2"/>
        <v>0</v>
      </c>
      <c r="P75" s="43">
        <f t="shared" si="19"/>
        <v>0</v>
      </c>
      <c r="Q75" s="43">
        <f t="shared" si="3"/>
        <v>0</v>
      </c>
      <c r="R75" s="503">
        <f t="shared" si="20"/>
        <v>0</v>
      </c>
      <c r="S75" s="502">
        <f t="shared" si="4"/>
        <v>0</v>
      </c>
      <c r="T75" s="43">
        <f t="shared" si="21"/>
        <v>0</v>
      </c>
      <c r="U75" s="43">
        <f t="shared" si="5"/>
        <v>0</v>
      </c>
      <c r="V75" s="503">
        <f t="shared" si="22"/>
        <v>10</v>
      </c>
      <c r="W75" s="502">
        <f t="shared" si="6"/>
        <v>0</v>
      </c>
      <c r="X75" s="43">
        <f t="shared" si="23"/>
        <v>0</v>
      </c>
      <c r="Y75" s="43">
        <f t="shared" si="7"/>
        <v>0</v>
      </c>
      <c r="Z75" s="503">
        <f t="shared" si="24"/>
        <v>10</v>
      </c>
      <c r="AA75" s="43">
        <f t="shared" si="8"/>
        <v>0</v>
      </c>
      <c r="AB75" s="43">
        <f t="shared" si="25"/>
        <v>0</v>
      </c>
      <c r="AC75" s="43">
        <f t="shared" si="9"/>
        <v>0</v>
      </c>
      <c r="AD75" s="43">
        <f t="shared" si="26"/>
        <v>0</v>
      </c>
      <c r="AE75" s="502">
        <f t="shared" si="10"/>
        <v>0</v>
      </c>
      <c r="AF75" s="43">
        <f t="shared" si="27"/>
        <v>0</v>
      </c>
      <c r="AG75" s="43">
        <f t="shared" si="11"/>
        <v>0</v>
      </c>
      <c r="AH75" s="503">
        <f t="shared" si="28"/>
        <v>0</v>
      </c>
      <c r="AI75" s="43">
        <f t="shared" si="12"/>
        <v>0</v>
      </c>
      <c r="AJ75" s="43">
        <f t="shared" si="29"/>
        <v>0</v>
      </c>
      <c r="AK75" s="43">
        <f t="shared" si="13"/>
        <v>0</v>
      </c>
      <c r="AL75" s="43">
        <f t="shared" si="30"/>
        <v>0</v>
      </c>
      <c r="AM75" s="502">
        <f t="shared" si="14"/>
        <v>0</v>
      </c>
      <c r="AN75" s="43">
        <f t="shared" si="31"/>
        <v>0</v>
      </c>
      <c r="AO75" s="43">
        <f t="shared" si="15"/>
        <v>0</v>
      </c>
      <c r="AP75" s="503">
        <f t="shared" si="32"/>
        <v>0</v>
      </c>
    </row>
    <row r="76" spans="11:42">
      <c r="K76" s="522">
        <f t="shared" si="16"/>
        <v>62</v>
      </c>
      <c r="L76" s="502">
        <f t="shared" si="17"/>
        <v>0</v>
      </c>
      <c r="M76" s="43">
        <f t="shared" si="1"/>
        <v>-2</v>
      </c>
      <c r="N76" s="43">
        <f t="shared" si="18"/>
        <v>0</v>
      </c>
      <c r="O76" s="502">
        <f t="shared" si="2"/>
        <v>0</v>
      </c>
      <c r="P76" s="43">
        <f t="shared" si="19"/>
        <v>0</v>
      </c>
      <c r="Q76" s="43">
        <f t="shared" si="3"/>
        <v>0</v>
      </c>
      <c r="R76" s="503">
        <f t="shared" si="20"/>
        <v>0</v>
      </c>
      <c r="S76" s="502">
        <f t="shared" si="4"/>
        <v>0</v>
      </c>
      <c r="T76" s="43">
        <f t="shared" si="21"/>
        <v>0</v>
      </c>
      <c r="U76" s="43">
        <f t="shared" si="5"/>
        <v>0</v>
      </c>
      <c r="V76" s="503">
        <f t="shared" si="22"/>
        <v>10</v>
      </c>
      <c r="W76" s="502">
        <f t="shared" si="6"/>
        <v>0</v>
      </c>
      <c r="X76" s="43">
        <f t="shared" si="23"/>
        <v>0</v>
      </c>
      <c r="Y76" s="43">
        <f t="shared" si="7"/>
        <v>0</v>
      </c>
      <c r="Z76" s="503">
        <f t="shared" si="24"/>
        <v>10</v>
      </c>
      <c r="AA76" s="43">
        <f t="shared" si="8"/>
        <v>0</v>
      </c>
      <c r="AB76" s="43">
        <f t="shared" si="25"/>
        <v>0</v>
      </c>
      <c r="AC76" s="43">
        <f t="shared" si="9"/>
        <v>0</v>
      </c>
      <c r="AD76" s="43">
        <f t="shared" si="26"/>
        <v>0</v>
      </c>
      <c r="AE76" s="502">
        <f t="shared" si="10"/>
        <v>0</v>
      </c>
      <c r="AF76" s="43">
        <f t="shared" si="27"/>
        <v>0</v>
      </c>
      <c r="AG76" s="43">
        <f t="shared" si="11"/>
        <v>0</v>
      </c>
      <c r="AH76" s="503">
        <f t="shared" si="28"/>
        <v>0</v>
      </c>
      <c r="AI76" s="43">
        <f t="shared" si="12"/>
        <v>0</v>
      </c>
      <c r="AJ76" s="43">
        <f t="shared" si="29"/>
        <v>0</v>
      </c>
      <c r="AK76" s="43">
        <f t="shared" si="13"/>
        <v>0</v>
      </c>
      <c r="AL76" s="43">
        <f t="shared" si="30"/>
        <v>0</v>
      </c>
      <c r="AM76" s="502">
        <f t="shared" si="14"/>
        <v>0</v>
      </c>
      <c r="AN76" s="43">
        <f t="shared" si="31"/>
        <v>0</v>
      </c>
      <c r="AO76" s="43">
        <f t="shared" si="15"/>
        <v>0</v>
      </c>
      <c r="AP76" s="503">
        <f t="shared" si="32"/>
        <v>0</v>
      </c>
    </row>
    <row r="77" spans="11:42">
      <c r="K77" s="522">
        <f t="shared" si="16"/>
        <v>63</v>
      </c>
      <c r="L77" s="502">
        <f t="shared" si="17"/>
        <v>0</v>
      </c>
      <c r="M77" s="43">
        <f t="shared" si="1"/>
        <v>-2</v>
      </c>
      <c r="N77" s="43">
        <f t="shared" si="18"/>
        <v>0</v>
      </c>
      <c r="O77" s="502">
        <f t="shared" si="2"/>
        <v>0</v>
      </c>
      <c r="P77" s="43">
        <f t="shared" si="19"/>
        <v>0</v>
      </c>
      <c r="Q77" s="43">
        <f t="shared" si="3"/>
        <v>0</v>
      </c>
      <c r="R77" s="503">
        <f t="shared" si="20"/>
        <v>0</v>
      </c>
      <c r="S77" s="502">
        <f t="shared" si="4"/>
        <v>0</v>
      </c>
      <c r="T77" s="43">
        <f t="shared" si="21"/>
        <v>0</v>
      </c>
      <c r="U77" s="43">
        <f t="shared" si="5"/>
        <v>0</v>
      </c>
      <c r="V77" s="503">
        <f t="shared" si="22"/>
        <v>10</v>
      </c>
      <c r="W77" s="502">
        <f t="shared" si="6"/>
        <v>0</v>
      </c>
      <c r="X77" s="43">
        <f t="shared" si="23"/>
        <v>0</v>
      </c>
      <c r="Y77" s="43">
        <f t="shared" si="7"/>
        <v>0</v>
      </c>
      <c r="Z77" s="503">
        <f t="shared" si="24"/>
        <v>10</v>
      </c>
      <c r="AA77" s="43">
        <f t="shared" si="8"/>
        <v>0</v>
      </c>
      <c r="AB77" s="43">
        <f t="shared" si="25"/>
        <v>0</v>
      </c>
      <c r="AC77" s="43">
        <f t="shared" si="9"/>
        <v>0</v>
      </c>
      <c r="AD77" s="43">
        <f t="shared" si="26"/>
        <v>0</v>
      </c>
      <c r="AE77" s="502">
        <f t="shared" si="10"/>
        <v>0</v>
      </c>
      <c r="AF77" s="43">
        <f t="shared" si="27"/>
        <v>0</v>
      </c>
      <c r="AG77" s="43">
        <f t="shared" si="11"/>
        <v>0</v>
      </c>
      <c r="AH77" s="503">
        <f t="shared" si="28"/>
        <v>0</v>
      </c>
      <c r="AI77" s="43">
        <f t="shared" si="12"/>
        <v>0</v>
      </c>
      <c r="AJ77" s="43">
        <f t="shared" si="29"/>
        <v>0</v>
      </c>
      <c r="AK77" s="43">
        <f t="shared" si="13"/>
        <v>0</v>
      </c>
      <c r="AL77" s="43">
        <f t="shared" si="30"/>
        <v>0</v>
      </c>
      <c r="AM77" s="502">
        <f t="shared" si="14"/>
        <v>0</v>
      </c>
      <c r="AN77" s="43">
        <f t="shared" si="31"/>
        <v>0</v>
      </c>
      <c r="AO77" s="43">
        <f t="shared" si="15"/>
        <v>0</v>
      </c>
      <c r="AP77" s="503">
        <f t="shared" si="32"/>
        <v>0</v>
      </c>
    </row>
    <row r="78" spans="11:42">
      <c r="K78" s="522">
        <f t="shared" si="16"/>
        <v>64</v>
      </c>
      <c r="L78" s="502">
        <f t="shared" si="17"/>
        <v>0</v>
      </c>
      <c r="M78" s="43">
        <f t="shared" si="1"/>
        <v>-2</v>
      </c>
      <c r="N78" s="43">
        <f t="shared" si="18"/>
        <v>0</v>
      </c>
      <c r="O78" s="502">
        <f t="shared" si="2"/>
        <v>0</v>
      </c>
      <c r="P78" s="43">
        <f t="shared" si="19"/>
        <v>0</v>
      </c>
      <c r="Q78" s="43">
        <f t="shared" si="3"/>
        <v>0</v>
      </c>
      <c r="R78" s="503">
        <f t="shared" si="20"/>
        <v>0</v>
      </c>
      <c r="S78" s="502">
        <f t="shared" si="4"/>
        <v>0</v>
      </c>
      <c r="T78" s="43">
        <f t="shared" si="21"/>
        <v>0</v>
      </c>
      <c r="U78" s="43">
        <f t="shared" si="5"/>
        <v>0</v>
      </c>
      <c r="V78" s="503">
        <f t="shared" si="22"/>
        <v>10</v>
      </c>
      <c r="W78" s="502">
        <f t="shared" si="6"/>
        <v>0</v>
      </c>
      <c r="X78" s="43">
        <f t="shared" si="23"/>
        <v>0</v>
      </c>
      <c r="Y78" s="43">
        <f t="shared" si="7"/>
        <v>0</v>
      </c>
      <c r="Z78" s="503">
        <f t="shared" si="24"/>
        <v>10</v>
      </c>
      <c r="AA78" s="43">
        <f t="shared" si="8"/>
        <v>0</v>
      </c>
      <c r="AB78" s="43">
        <f t="shared" si="25"/>
        <v>0</v>
      </c>
      <c r="AC78" s="43">
        <f t="shared" si="9"/>
        <v>0</v>
      </c>
      <c r="AD78" s="43">
        <f t="shared" si="26"/>
        <v>0</v>
      </c>
      <c r="AE78" s="502">
        <f t="shared" si="10"/>
        <v>0</v>
      </c>
      <c r="AF78" s="43">
        <f t="shared" si="27"/>
        <v>0</v>
      </c>
      <c r="AG78" s="43">
        <f t="shared" si="11"/>
        <v>0</v>
      </c>
      <c r="AH78" s="503">
        <f t="shared" si="28"/>
        <v>0</v>
      </c>
      <c r="AI78" s="43">
        <f t="shared" si="12"/>
        <v>0</v>
      </c>
      <c r="AJ78" s="43">
        <f t="shared" si="29"/>
        <v>0</v>
      </c>
      <c r="AK78" s="43">
        <f t="shared" si="13"/>
        <v>0</v>
      </c>
      <c r="AL78" s="43">
        <f t="shared" si="30"/>
        <v>0</v>
      </c>
      <c r="AM78" s="502">
        <f t="shared" si="14"/>
        <v>0</v>
      </c>
      <c r="AN78" s="43">
        <f t="shared" si="31"/>
        <v>0</v>
      </c>
      <c r="AO78" s="43">
        <f t="shared" si="15"/>
        <v>0</v>
      </c>
      <c r="AP78" s="503">
        <f t="shared" si="32"/>
        <v>0</v>
      </c>
    </row>
    <row r="79" spans="11:42">
      <c r="K79" s="522">
        <f t="shared" si="16"/>
        <v>65</v>
      </c>
      <c r="L79" s="502">
        <f t="shared" si="17"/>
        <v>0</v>
      </c>
      <c r="M79" s="43">
        <f t="shared" ref="M79:M142" si="36">MIN($G$16,IF(L79&gt;15,3,IF(L79&gt;6,2,IF(L79&gt;0,1,0))))</f>
        <v>-2</v>
      </c>
      <c r="N79" s="43">
        <f t="shared" si="18"/>
        <v>0</v>
      </c>
      <c r="O79" s="502">
        <f t="shared" ref="O79:O142" si="37">$G$16-M79</f>
        <v>0</v>
      </c>
      <c r="P79" s="43">
        <f t="shared" si="19"/>
        <v>0</v>
      </c>
      <c r="Q79" s="43">
        <f t="shared" ref="Q79:Q142" si="38">MIN(O79,IF(P79&gt;15,3,IF(P79&gt;6,2,IF(P79&gt;0,1,0))))</f>
        <v>0</v>
      </c>
      <c r="R79" s="503">
        <f t="shared" si="20"/>
        <v>0</v>
      </c>
      <c r="S79" s="502">
        <f t="shared" ref="S79:S142" si="39">O79-Q79</f>
        <v>0</v>
      </c>
      <c r="T79" s="43">
        <f t="shared" si="21"/>
        <v>0</v>
      </c>
      <c r="U79" s="43">
        <f t="shared" ref="U79:U142" si="40">MIN(S79,IF(T79&gt;15,3,IF(T79&gt;6,2,IF(T79&gt;0,1,0))))</f>
        <v>0</v>
      </c>
      <c r="V79" s="503">
        <f t="shared" si="22"/>
        <v>10</v>
      </c>
      <c r="W79" s="502">
        <f t="shared" ref="W79:W142" si="41">S79-U79</f>
        <v>0</v>
      </c>
      <c r="X79" s="43">
        <f t="shared" si="23"/>
        <v>0</v>
      </c>
      <c r="Y79" s="43">
        <f t="shared" ref="Y79:Y142" si="42">MIN(W79,IF(X79&gt;15,3,IF(X79&gt;6,2,IF(X79&gt;0,1,0))))</f>
        <v>0</v>
      </c>
      <c r="Z79" s="503">
        <f t="shared" si="24"/>
        <v>10</v>
      </c>
      <c r="AA79" s="43">
        <f t="shared" ref="AA79:AA142" si="43">W79-Y79</f>
        <v>0</v>
      </c>
      <c r="AB79" s="43">
        <f t="shared" si="25"/>
        <v>0</v>
      </c>
      <c r="AC79" s="43">
        <f t="shared" ref="AC79:AC142" si="44">MIN(AA79,IF(AB79&gt;15,3,IF(AB79&gt;6,2,IF(AB79&gt;0,1,0))))</f>
        <v>0</v>
      </c>
      <c r="AD79" s="43">
        <f t="shared" si="26"/>
        <v>0</v>
      </c>
      <c r="AE79" s="502">
        <f t="shared" ref="AE79:AE142" si="45">AA79-AC79</f>
        <v>0</v>
      </c>
      <c r="AF79" s="43">
        <f t="shared" si="27"/>
        <v>0</v>
      </c>
      <c r="AG79" s="43">
        <f t="shared" ref="AG79:AG142" si="46">MIN(AE79,IF(AF79&gt;15,3,IF(AF79&gt;6,2,IF(AF79&gt;0,1,0))))</f>
        <v>0</v>
      </c>
      <c r="AH79" s="503">
        <f t="shared" si="28"/>
        <v>0</v>
      </c>
      <c r="AI79" s="43">
        <f t="shared" ref="AI79:AI142" si="47">AE79-AG79</f>
        <v>0</v>
      </c>
      <c r="AJ79" s="43">
        <f t="shared" si="29"/>
        <v>0</v>
      </c>
      <c r="AK79" s="43">
        <f t="shared" ref="AK79:AK142" si="48">MIN(AI79,IF(AJ79&gt;15,3,IF(AJ79&gt;6,2,IF(AJ79&gt;0,1,0))))</f>
        <v>0</v>
      </c>
      <c r="AL79" s="43">
        <f t="shared" si="30"/>
        <v>0</v>
      </c>
      <c r="AM79" s="502">
        <f t="shared" ref="AM79:AM142" si="49">AI79-AK79</f>
        <v>0</v>
      </c>
      <c r="AN79" s="43">
        <f t="shared" si="31"/>
        <v>0</v>
      </c>
      <c r="AO79" s="43">
        <f t="shared" ref="AO79:AO142" si="50">MIN(AM79,IF(AN79&gt;15,3,IF(AN79&gt;6,2,IF(AN79&gt;0,1,0))))</f>
        <v>0</v>
      </c>
      <c r="AP79" s="503">
        <f t="shared" si="32"/>
        <v>0</v>
      </c>
    </row>
    <row r="80" spans="11:42">
      <c r="K80" s="522">
        <f t="shared" ref="K80:K143" si="51">K79+IF(N79*I$18+R79*I$19+V79*I$20+Z79*I$21+AD79*I$22+AH79*I$23+AL79*I$24+AP79*I$25&gt;0,0,1)</f>
        <v>66</v>
      </c>
      <c r="L80" s="502">
        <f t="shared" ref="L80:L143" si="52">IF(L79&gt;0,L79-M79*(K80-K79),$G$18)</f>
        <v>0</v>
      </c>
      <c r="M80" s="43">
        <f t="shared" si="36"/>
        <v>-2</v>
      </c>
      <c r="N80" s="43">
        <f t="shared" ref="N80:N143" si="53">IF(L80=0,$H$18,0)</f>
        <v>0</v>
      </c>
      <c r="O80" s="502">
        <f t="shared" si="37"/>
        <v>0</v>
      </c>
      <c r="P80" s="43">
        <f t="shared" ref="P80:P143" si="54">IF(P79&gt;0,P79-Q79*($K80-$K79),$G$19)</f>
        <v>0</v>
      </c>
      <c r="Q80" s="43">
        <f t="shared" si="38"/>
        <v>0</v>
      </c>
      <c r="R80" s="503">
        <f t="shared" ref="R80:R143" si="55">IF(P80=0,$H$19,0)</f>
        <v>0</v>
      </c>
      <c r="S80" s="502">
        <f t="shared" si="39"/>
        <v>0</v>
      </c>
      <c r="T80" s="43">
        <f t="shared" ref="T80:T143" si="56">IF(T79&gt;0,T79-U79*($K80-$K79),$G$20)</f>
        <v>0</v>
      </c>
      <c r="U80" s="43">
        <f t="shared" si="40"/>
        <v>0</v>
      </c>
      <c r="V80" s="503">
        <f t="shared" ref="V80:V143" si="57">IF(T80=0,$H$20,0)</f>
        <v>10</v>
      </c>
      <c r="W80" s="502">
        <f t="shared" si="41"/>
        <v>0</v>
      </c>
      <c r="X80" s="43">
        <f t="shared" ref="X80:X143" si="58">IF(X79&gt;0,X79-Y79*($K80-$K79),$G$21)</f>
        <v>0</v>
      </c>
      <c r="Y80" s="43">
        <f t="shared" si="42"/>
        <v>0</v>
      </c>
      <c r="Z80" s="503">
        <f t="shared" ref="Z80:Z143" si="59">IF(X80=0,$H$21,0)</f>
        <v>10</v>
      </c>
      <c r="AA80" s="43">
        <f t="shared" si="43"/>
        <v>0</v>
      </c>
      <c r="AB80" s="43">
        <f t="shared" ref="AB80:AB143" si="60">IF(AB79&gt;0,AB79-AC79*($K80-$K79),$G$22)</f>
        <v>0</v>
      </c>
      <c r="AC80" s="43">
        <f t="shared" si="44"/>
        <v>0</v>
      </c>
      <c r="AD80" s="43">
        <f t="shared" ref="AD80:AD143" si="61">IF(AB80=0,$H$22,0)</f>
        <v>0</v>
      </c>
      <c r="AE80" s="502">
        <f t="shared" si="45"/>
        <v>0</v>
      </c>
      <c r="AF80" s="43">
        <f t="shared" ref="AF80:AF143" si="62">IF(AF79&gt;0,AF79-AG79*($K80-$K79),$G$23)</f>
        <v>0</v>
      </c>
      <c r="AG80" s="43">
        <f t="shared" si="46"/>
        <v>0</v>
      </c>
      <c r="AH80" s="503">
        <f t="shared" ref="AH80:AH143" si="63">IF(AF80=0,$H$23,0)</f>
        <v>0</v>
      </c>
      <c r="AI80" s="43">
        <f t="shared" si="47"/>
        <v>0</v>
      </c>
      <c r="AJ80" s="43">
        <f t="shared" ref="AJ80:AJ143" si="64">IF(AJ79&gt;0,AJ79-AK79*($K80-$K79),$G$24)</f>
        <v>0</v>
      </c>
      <c r="AK80" s="43">
        <f t="shared" si="48"/>
        <v>0</v>
      </c>
      <c r="AL80" s="43">
        <f t="shared" ref="AL80:AL143" si="65">IF(AJ80=0,$H$24,0)</f>
        <v>0</v>
      </c>
      <c r="AM80" s="502">
        <f t="shared" si="49"/>
        <v>0</v>
      </c>
      <c r="AN80" s="43">
        <f t="shared" ref="AN80:AN143" si="66">IF(AN79&gt;0,AN79-AO79*($K80-$K79),$G$25)</f>
        <v>0</v>
      </c>
      <c r="AO80" s="43">
        <f t="shared" si="50"/>
        <v>0</v>
      </c>
      <c r="AP80" s="503">
        <f t="shared" ref="AP80:AP143" si="67">IF(AN80=0,$H$25,0)</f>
        <v>0</v>
      </c>
    </row>
    <row r="81" spans="11:42">
      <c r="K81" s="522">
        <f t="shared" si="51"/>
        <v>67</v>
      </c>
      <c r="L81" s="502">
        <f t="shared" si="52"/>
        <v>0</v>
      </c>
      <c r="M81" s="43">
        <f t="shared" si="36"/>
        <v>-2</v>
      </c>
      <c r="N81" s="43">
        <f t="shared" si="53"/>
        <v>0</v>
      </c>
      <c r="O81" s="502">
        <f t="shared" si="37"/>
        <v>0</v>
      </c>
      <c r="P81" s="43">
        <f t="shared" si="54"/>
        <v>0</v>
      </c>
      <c r="Q81" s="43">
        <f t="shared" si="38"/>
        <v>0</v>
      </c>
      <c r="R81" s="503">
        <f t="shared" si="55"/>
        <v>0</v>
      </c>
      <c r="S81" s="502">
        <f t="shared" si="39"/>
        <v>0</v>
      </c>
      <c r="T81" s="43">
        <f t="shared" si="56"/>
        <v>0</v>
      </c>
      <c r="U81" s="43">
        <f t="shared" si="40"/>
        <v>0</v>
      </c>
      <c r="V81" s="503">
        <f t="shared" si="57"/>
        <v>10</v>
      </c>
      <c r="W81" s="502">
        <f t="shared" si="41"/>
        <v>0</v>
      </c>
      <c r="X81" s="43">
        <f t="shared" si="58"/>
        <v>0</v>
      </c>
      <c r="Y81" s="43">
        <f t="shared" si="42"/>
        <v>0</v>
      </c>
      <c r="Z81" s="503">
        <f t="shared" si="59"/>
        <v>10</v>
      </c>
      <c r="AA81" s="43">
        <f t="shared" si="43"/>
        <v>0</v>
      </c>
      <c r="AB81" s="43">
        <f t="shared" si="60"/>
        <v>0</v>
      </c>
      <c r="AC81" s="43">
        <f t="shared" si="44"/>
        <v>0</v>
      </c>
      <c r="AD81" s="43">
        <f t="shared" si="61"/>
        <v>0</v>
      </c>
      <c r="AE81" s="502">
        <f t="shared" si="45"/>
        <v>0</v>
      </c>
      <c r="AF81" s="43">
        <f t="shared" si="62"/>
        <v>0</v>
      </c>
      <c r="AG81" s="43">
        <f t="shared" si="46"/>
        <v>0</v>
      </c>
      <c r="AH81" s="503">
        <f t="shared" si="63"/>
        <v>0</v>
      </c>
      <c r="AI81" s="43">
        <f t="shared" si="47"/>
        <v>0</v>
      </c>
      <c r="AJ81" s="43">
        <f t="shared" si="64"/>
        <v>0</v>
      </c>
      <c r="AK81" s="43">
        <f t="shared" si="48"/>
        <v>0</v>
      </c>
      <c r="AL81" s="43">
        <f t="shared" si="65"/>
        <v>0</v>
      </c>
      <c r="AM81" s="502">
        <f t="shared" si="49"/>
        <v>0</v>
      </c>
      <c r="AN81" s="43">
        <f t="shared" si="66"/>
        <v>0</v>
      </c>
      <c r="AO81" s="43">
        <f t="shared" si="50"/>
        <v>0</v>
      </c>
      <c r="AP81" s="503">
        <f t="shared" si="67"/>
        <v>0</v>
      </c>
    </row>
    <row r="82" spans="11:42">
      <c r="K82" s="522">
        <f t="shared" si="51"/>
        <v>68</v>
      </c>
      <c r="L82" s="502">
        <f t="shared" si="52"/>
        <v>0</v>
      </c>
      <c r="M82" s="43">
        <f t="shared" si="36"/>
        <v>-2</v>
      </c>
      <c r="N82" s="43">
        <f t="shared" si="53"/>
        <v>0</v>
      </c>
      <c r="O82" s="502">
        <f t="shared" si="37"/>
        <v>0</v>
      </c>
      <c r="P82" s="43">
        <f t="shared" si="54"/>
        <v>0</v>
      </c>
      <c r="Q82" s="43">
        <f t="shared" si="38"/>
        <v>0</v>
      </c>
      <c r="R82" s="503">
        <f t="shared" si="55"/>
        <v>0</v>
      </c>
      <c r="S82" s="502">
        <f t="shared" si="39"/>
        <v>0</v>
      </c>
      <c r="T82" s="43">
        <f t="shared" si="56"/>
        <v>0</v>
      </c>
      <c r="U82" s="43">
        <f t="shared" si="40"/>
        <v>0</v>
      </c>
      <c r="V82" s="503">
        <f t="shared" si="57"/>
        <v>10</v>
      </c>
      <c r="W82" s="502">
        <f t="shared" si="41"/>
        <v>0</v>
      </c>
      <c r="X82" s="43">
        <f t="shared" si="58"/>
        <v>0</v>
      </c>
      <c r="Y82" s="43">
        <f t="shared" si="42"/>
        <v>0</v>
      </c>
      <c r="Z82" s="503">
        <f t="shared" si="59"/>
        <v>10</v>
      </c>
      <c r="AA82" s="43">
        <f t="shared" si="43"/>
        <v>0</v>
      </c>
      <c r="AB82" s="43">
        <f t="shared" si="60"/>
        <v>0</v>
      </c>
      <c r="AC82" s="43">
        <f t="shared" si="44"/>
        <v>0</v>
      </c>
      <c r="AD82" s="43">
        <f t="shared" si="61"/>
        <v>0</v>
      </c>
      <c r="AE82" s="502">
        <f t="shared" si="45"/>
        <v>0</v>
      </c>
      <c r="AF82" s="43">
        <f t="shared" si="62"/>
        <v>0</v>
      </c>
      <c r="AG82" s="43">
        <f t="shared" si="46"/>
        <v>0</v>
      </c>
      <c r="AH82" s="503">
        <f t="shared" si="63"/>
        <v>0</v>
      </c>
      <c r="AI82" s="43">
        <f t="shared" si="47"/>
        <v>0</v>
      </c>
      <c r="AJ82" s="43">
        <f t="shared" si="64"/>
        <v>0</v>
      </c>
      <c r="AK82" s="43">
        <f t="shared" si="48"/>
        <v>0</v>
      </c>
      <c r="AL82" s="43">
        <f t="shared" si="65"/>
        <v>0</v>
      </c>
      <c r="AM82" s="502">
        <f t="shared" si="49"/>
        <v>0</v>
      </c>
      <c r="AN82" s="43">
        <f t="shared" si="66"/>
        <v>0</v>
      </c>
      <c r="AO82" s="43">
        <f t="shared" si="50"/>
        <v>0</v>
      </c>
      <c r="AP82" s="503">
        <f t="shared" si="67"/>
        <v>0</v>
      </c>
    </row>
    <row r="83" spans="11:42">
      <c r="K83" s="522">
        <f t="shared" si="51"/>
        <v>69</v>
      </c>
      <c r="L83" s="502">
        <f t="shared" si="52"/>
        <v>0</v>
      </c>
      <c r="M83" s="43">
        <f t="shared" si="36"/>
        <v>-2</v>
      </c>
      <c r="N83" s="43">
        <f t="shared" si="53"/>
        <v>0</v>
      </c>
      <c r="O83" s="502">
        <f t="shared" si="37"/>
        <v>0</v>
      </c>
      <c r="P83" s="43">
        <f t="shared" si="54"/>
        <v>0</v>
      </c>
      <c r="Q83" s="43">
        <f t="shared" si="38"/>
        <v>0</v>
      </c>
      <c r="R83" s="503">
        <f t="shared" si="55"/>
        <v>0</v>
      </c>
      <c r="S83" s="502">
        <f t="shared" si="39"/>
        <v>0</v>
      </c>
      <c r="T83" s="43">
        <f t="shared" si="56"/>
        <v>0</v>
      </c>
      <c r="U83" s="43">
        <f t="shared" si="40"/>
        <v>0</v>
      </c>
      <c r="V83" s="503">
        <f t="shared" si="57"/>
        <v>10</v>
      </c>
      <c r="W83" s="502">
        <f t="shared" si="41"/>
        <v>0</v>
      </c>
      <c r="X83" s="43">
        <f t="shared" si="58"/>
        <v>0</v>
      </c>
      <c r="Y83" s="43">
        <f t="shared" si="42"/>
        <v>0</v>
      </c>
      <c r="Z83" s="503">
        <f t="shared" si="59"/>
        <v>10</v>
      </c>
      <c r="AA83" s="43">
        <f t="shared" si="43"/>
        <v>0</v>
      </c>
      <c r="AB83" s="43">
        <f t="shared" si="60"/>
        <v>0</v>
      </c>
      <c r="AC83" s="43">
        <f t="shared" si="44"/>
        <v>0</v>
      </c>
      <c r="AD83" s="43">
        <f t="shared" si="61"/>
        <v>0</v>
      </c>
      <c r="AE83" s="502">
        <f t="shared" si="45"/>
        <v>0</v>
      </c>
      <c r="AF83" s="43">
        <f t="shared" si="62"/>
        <v>0</v>
      </c>
      <c r="AG83" s="43">
        <f t="shared" si="46"/>
        <v>0</v>
      </c>
      <c r="AH83" s="503">
        <f t="shared" si="63"/>
        <v>0</v>
      </c>
      <c r="AI83" s="43">
        <f t="shared" si="47"/>
        <v>0</v>
      </c>
      <c r="AJ83" s="43">
        <f t="shared" si="64"/>
        <v>0</v>
      </c>
      <c r="AK83" s="43">
        <f t="shared" si="48"/>
        <v>0</v>
      </c>
      <c r="AL83" s="43">
        <f t="shared" si="65"/>
        <v>0</v>
      </c>
      <c r="AM83" s="502">
        <f t="shared" si="49"/>
        <v>0</v>
      </c>
      <c r="AN83" s="43">
        <f t="shared" si="66"/>
        <v>0</v>
      </c>
      <c r="AO83" s="43">
        <f t="shared" si="50"/>
        <v>0</v>
      </c>
      <c r="AP83" s="503">
        <f t="shared" si="67"/>
        <v>0</v>
      </c>
    </row>
    <row r="84" spans="11:42">
      <c r="K84" s="522">
        <f t="shared" si="51"/>
        <v>70</v>
      </c>
      <c r="L84" s="502">
        <f t="shared" si="52"/>
        <v>0</v>
      </c>
      <c r="M84" s="43">
        <f t="shared" si="36"/>
        <v>-2</v>
      </c>
      <c r="N84" s="43">
        <f t="shared" si="53"/>
        <v>0</v>
      </c>
      <c r="O84" s="502">
        <f t="shared" si="37"/>
        <v>0</v>
      </c>
      <c r="P84" s="43">
        <f t="shared" si="54"/>
        <v>0</v>
      </c>
      <c r="Q84" s="43">
        <f t="shared" si="38"/>
        <v>0</v>
      </c>
      <c r="R84" s="503">
        <f t="shared" si="55"/>
        <v>0</v>
      </c>
      <c r="S84" s="502">
        <f t="shared" si="39"/>
        <v>0</v>
      </c>
      <c r="T84" s="43">
        <f t="shared" si="56"/>
        <v>0</v>
      </c>
      <c r="U84" s="43">
        <f t="shared" si="40"/>
        <v>0</v>
      </c>
      <c r="V84" s="503">
        <f t="shared" si="57"/>
        <v>10</v>
      </c>
      <c r="W84" s="502">
        <f t="shared" si="41"/>
        <v>0</v>
      </c>
      <c r="X84" s="43">
        <f t="shared" si="58"/>
        <v>0</v>
      </c>
      <c r="Y84" s="43">
        <f t="shared" si="42"/>
        <v>0</v>
      </c>
      <c r="Z84" s="503">
        <f t="shared" si="59"/>
        <v>10</v>
      </c>
      <c r="AA84" s="43">
        <f t="shared" si="43"/>
        <v>0</v>
      </c>
      <c r="AB84" s="43">
        <f t="shared" si="60"/>
        <v>0</v>
      </c>
      <c r="AC84" s="43">
        <f t="shared" si="44"/>
        <v>0</v>
      </c>
      <c r="AD84" s="43">
        <f t="shared" si="61"/>
        <v>0</v>
      </c>
      <c r="AE84" s="502">
        <f t="shared" si="45"/>
        <v>0</v>
      </c>
      <c r="AF84" s="43">
        <f t="shared" si="62"/>
        <v>0</v>
      </c>
      <c r="AG84" s="43">
        <f t="shared" si="46"/>
        <v>0</v>
      </c>
      <c r="AH84" s="503">
        <f t="shared" si="63"/>
        <v>0</v>
      </c>
      <c r="AI84" s="43">
        <f t="shared" si="47"/>
        <v>0</v>
      </c>
      <c r="AJ84" s="43">
        <f t="shared" si="64"/>
        <v>0</v>
      </c>
      <c r="AK84" s="43">
        <f t="shared" si="48"/>
        <v>0</v>
      </c>
      <c r="AL84" s="43">
        <f t="shared" si="65"/>
        <v>0</v>
      </c>
      <c r="AM84" s="502">
        <f t="shared" si="49"/>
        <v>0</v>
      </c>
      <c r="AN84" s="43">
        <f t="shared" si="66"/>
        <v>0</v>
      </c>
      <c r="AO84" s="43">
        <f t="shared" si="50"/>
        <v>0</v>
      </c>
      <c r="AP84" s="503">
        <f t="shared" si="67"/>
        <v>0</v>
      </c>
    </row>
    <row r="85" spans="11:42">
      <c r="K85" s="522">
        <f t="shared" si="51"/>
        <v>71</v>
      </c>
      <c r="L85" s="502">
        <f t="shared" si="52"/>
        <v>0</v>
      </c>
      <c r="M85" s="43">
        <f t="shared" si="36"/>
        <v>-2</v>
      </c>
      <c r="N85" s="43">
        <f t="shared" si="53"/>
        <v>0</v>
      </c>
      <c r="O85" s="502">
        <f t="shared" si="37"/>
        <v>0</v>
      </c>
      <c r="P85" s="43">
        <f t="shared" si="54"/>
        <v>0</v>
      </c>
      <c r="Q85" s="43">
        <f t="shared" si="38"/>
        <v>0</v>
      </c>
      <c r="R85" s="503">
        <f t="shared" si="55"/>
        <v>0</v>
      </c>
      <c r="S85" s="502">
        <f t="shared" si="39"/>
        <v>0</v>
      </c>
      <c r="T85" s="43">
        <f t="shared" si="56"/>
        <v>0</v>
      </c>
      <c r="U85" s="43">
        <f t="shared" si="40"/>
        <v>0</v>
      </c>
      <c r="V85" s="503">
        <f t="shared" si="57"/>
        <v>10</v>
      </c>
      <c r="W85" s="502">
        <f t="shared" si="41"/>
        <v>0</v>
      </c>
      <c r="X85" s="43">
        <f t="shared" si="58"/>
        <v>0</v>
      </c>
      <c r="Y85" s="43">
        <f t="shared" si="42"/>
        <v>0</v>
      </c>
      <c r="Z85" s="503">
        <f t="shared" si="59"/>
        <v>10</v>
      </c>
      <c r="AA85" s="43">
        <f t="shared" si="43"/>
        <v>0</v>
      </c>
      <c r="AB85" s="43">
        <f t="shared" si="60"/>
        <v>0</v>
      </c>
      <c r="AC85" s="43">
        <f t="shared" si="44"/>
        <v>0</v>
      </c>
      <c r="AD85" s="43">
        <f t="shared" si="61"/>
        <v>0</v>
      </c>
      <c r="AE85" s="502">
        <f t="shared" si="45"/>
        <v>0</v>
      </c>
      <c r="AF85" s="43">
        <f t="shared" si="62"/>
        <v>0</v>
      </c>
      <c r="AG85" s="43">
        <f t="shared" si="46"/>
        <v>0</v>
      </c>
      <c r="AH85" s="503">
        <f t="shared" si="63"/>
        <v>0</v>
      </c>
      <c r="AI85" s="43">
        <f t="shared" si="47"/>
        <v>0</v>
      </c>
      <c r="AJ85" s="43">
        <f t="shared" si="64"/>
        <v>0</v>
      </c>
      <c r="AK85" s="43">
        <f t="shared" si="48"/>
        <v>0</v>
      </c>
      <c r="AL85" s="43">
        <f t="shared" si="65"/>
        <v>0</v>
      </c>
      <c r="AM85" s="502">
        <f t="shared" si="49"/>
        <v>0</v>
      </c>
      <c r="AN85" s="43">
        <f t="shared" si="66"/>
        <v>0</v>
      </c>
      <c r="AO85" s="43">
        <f t="shared" si="50"/>
        <v>0</v>
      </c>
      <c r="AP85" s="503">
        <f t="shared" si="67"/>
        <v>0</v>
      </c>
    </row>
    <row r="86" spans="11:42">
      <c r="K86" s="522">
        <f t="shared" si="51"/>
        <v>72</v>
      </c>
      <c r="L86" s="502">
        <f t="shared" si="52"/>
        <v>0</v>
      </c>
      <c r="M86" s="43">
        <f t="shared" si="36"/>
        <v>-2</v>
      </c>
      <c r="N86" s="43">
        <f t="shared" si="53"/>
        <v>0</v>
      </c>
      <c r="O86" s="502">
        <f t="shared" si="37"/>
        <v>0</v>
      </c>
      <c r="P86" s="43">
        <f t="shared" si="54"/>
        <v>0</v>
      </c>
      <c r="Q86" s="43">
        <f t="shared" si="38"/>
        <v>0</v>
      </c>
      <c r="R86" s="503">
        <f t="shared" si="55"/>
        <v>0</v>
      </c>
      <c r="S86" s="502">
        <f t="shared" si="39"/>
        <v>0</v>
      </c>
      <c r="T86" s="43">
        <f t="shared" si="56"/>
        <v>0</v>
      </c>
      <c r="U86" s="43">
        <f t="shared" si="40"/>
        <v>0</v>
      </c>
      <c r="V86" s="503">
        <f t="shared" si="57"/>
        <v>10</v>
      </c>
      <c r="W86" s="502">
        <f t="shared" si="41"/>
        <v>0</v>
      </c>
      <c r="X86" s="43">
        <f t="shared" si="58"/>
        <v>0</v>
      </c>
      <c r="Y86" s="43">
        <f t="shared" si="42"/>
        <v>0</v>
      </c>
      <c r="Z86" s="503">
        <f t="shared" si="59"/>
        <v>10</v>
      </c>
      <c r="AA86" s="43">
        <f t="shared" si="43"/>
        <v>0</v>
      </c>
      <c r="AB86" s="43">
        <f t="shared" si="60"/>
        <v>0</v>
      </c>
      <c r="AC86" s="43">
        <f t="shared" si="44"/>
        <v>0</v>
      </c>
      <c r="AD86" s="43">
        <f t="shared" si="61"/>
        <v>0</v>
      </c>
      <c r="AE86" s="502">
        <f t="shared" si="45"/>
        <v>0</v>
      </c>
      <c r="AF86" s="43">
        <f t="shared" si="62"/>
        <v>0</v>
      </c>
      <c r="AG86" s="43">
        <f t="shared" si="46"/>
        <v>0</v>
      </c>
      <c r="AH86" s="503">
        <f t="shared" si="63"/>
        <v>0</v>
      </c>
      <c r="AI86" s="43">
        <f t="shared" si="47"/>
        <v>0</v>
      </c>
      <c r="AJ86" s="43">
        <f t="shared" si="64"/>
        <v>0</v>
      </c>
      <c r="AK86" s="43">
        <f t="shared" si="48"/>
        <v>0</v>
      </c>
      <c r="AL86" s="43">
        <f t="shared" si="65"/>
        <v>0</v>
      </c>
      <c r="AM86" s="502">
        <f t="shared" si="49"/>
        <v>0</v>
      </c>
      <c r="AN86" s="43">
        <f t="shared" si="66"/>
        <v>0</v>
      </c>
      <c r="AO86" s="43">
        <f t="shared" si="50"/>
        <v>0</v>
      </c>
      <c r="AP86" s="503">
        <f t="shared" si="67"/>
        <v>0</v>
      </c>
    </row>
    <row r="87" spans="11:42">
      <c r="K87" s="522">
        <f t="shared" si="51"/>
        <v>73</v>
      </c>
      <c r="L87" s="502">
        <f t="shared" si="52"/>
        <v>0</v>
      </c>
      <c r="M87" s="43">
        <f t="shared" si="36"/>
        <v>-2</v>
      </c>
      <c r="N87" s="43">
        <f t="shared" si="53"/>
        <v>0</v>
      </c>
      <c r="O87" s="502">
        <f t="shared" si="37"/>
        <v>0</v>
      </c>
      <c r="P87" s="43">
        <f t="shared" si="54"/>
        <v>0</v>
      </c>
      <c r="Q87" s="43">
        <f t="shared" si="38"/>
        <v>0</v>
      </c>
      <c r="R87" s="503">
        <f t="shared" si="55"/>
        <v>0</v>
      </c>
      <c r="S87" s="502">
        <f t="shared" si="39"/>
        <v>0</v>
      </c>
      <c r="T87" s="43">
        <f t="shared" si="56"/>
        <v>0</v>
      </c>
      <c r="U87" s="43">
        <f t="shared" si="40"/>
        <v>0</v>
      </c>
      <c r="V87" s="503">
        <f t="shared" si="57"/>
        <v>10</v>
      </c>
      <c r="W87" s="502">
        <f t="shared" si="41"/>
        <v>0</v>
      </c>
      <c r="X87" s="43">
        <f t="shared" si="58"/>
        <v>0</v>
      </c>
      <c r="Y87" s="43">
        <f t="shared" si="42"/>
        <v>0</v>
      </c>
      <c r="Z87" s="503">
        <f t="shared" si="59"/>
        <v>10</v>
      </c>
      <c r="AA87" s="43">
        <f t="shared" si="43"/>
        <v>0</v>
      </c>
      <c r="AB87" s="43">
        <f t="shared" si="60"/>
        <v>0</v>
      </c>
      <c r="AC87" s="43">
        <f t="shared" si="44"/>
        <v>0</v>
      </c>
      <c r="AD87" s="43">
        <f t="shared" si="61"/>
        <v>0</v>
      </c>
      <c r="AE87" s="502">
        <f t="shared" si="45"/>
        <v>0</v>
      </c>
      <c r="AF87" s="43">
        <f t="shared" si="62"/>
        <v>0</v>
      </c>
      <c r="AG87" s="43">
        <f t="shared" si="46"/>
        <v>0</v>
      </c>
      <c r="AH87" s="503">
        <f t="shared" si="63"/>
        <v>0</v>
      </c>
      <c r="AI87" s="43">
        <f t="shared" si="47"/>
        <v>0</v>
      </c>
      <c r="AJ87" s="43">
        <f t="shared" si="64"/>
        <v>0</v>
      </c>
      <c r="AK87" s="43">
        <f t="shared" si="48"/>
        <v>0</v>
      </c>
      <c r="AL87" s="43">
        <f t="shared" si="65"/>
        <v>0</v>
      </c>
      <c r="AM87" s="502">
        <f t="shared" si="49"/>
        <v>0</v>
      </c>
      <c r="AN87" s="43">
        <f t="shared" si="66"/>
        <v>0</v>
      </c>
      <c r="AO87" s="43">
        <f t="shared" si="50"/>
        <v>0</v>
      </c>
      <c r="AP87" s="503">
        <f t="shared" si="67"/>
        <v>0</v>
      </c>
    </row>
    <row r="88" spans="11:42">
      <c r="K88" s="522">
        <f t="shared" si="51"/>
        <v>74</v>
      </c>
      <c r="L88" s="502">
        <f t="shared" si="52"/>
        <v>0</v>
      </c>
      <c r="M88" s="43">
        <f t="shared" si="36"/>
        <v>-2</v>
      </c>
      <c r="N88" s="43">
        <f t="shared" si="53"/>
        <v>0</v>
      </c>
      <c r="O88" s="502">
        <f t="shared" si="37"/>
        <v>0</v>
      </c>
      <c r="P88" s="43">
        <f t="shared" si="54"/>
        <v>0</v>
      </c>
      <c r="Q88" s="43">
        <f t="shared" si="38"/>
        <v>0</v>
      </c>
      <c r="R88" s="503">
        <f t="shared" si="55"/>
        <v>0</v>
      </c>
      <c r="S88" s="502">
        <f t="shared" si="39"/>
        <v>0</v>
      </c>
      <c r="T88" s="43">
        <f t="shared" si="56"/>
        <v>0</v>
      </c>
      <c r="U88" s="43">
        <f t="shared" si="40"/>
        <v>0</v>
      </c>
      <c r="V88" s="503">
        <f t="shared" si="57"/>
        <v>10</v>
      </c>
      <c r="W88" s="502">
        <f t="shared" si="41"/>
        <v>0</v>
      </c>
      <c r="X88" s="43">
        <f t="shared" si="58"/>
        <v>0</v>
      </c>
      <c r="Y88" s="43">
        <f t="shared" si="42"/>
        <v>0</v>
      </c>
      <c r="Z88" s="503">
        <f t="shared" si="59"/>
        <v>10</v>
      </c>
      <c r="AA88" s="43">
        <f t="shared" si="43"/>
        <v>0</v>
      </c>
      <c r="AB88" s="43">
        <f t="shared" si="60"/>
        <v>0</v>
      </c>
      <c r="AC88" s="43">
        <f t="shared" si="44"/>
        <v>0</v>
      </c>
      <c r="AD88" s="43">
        <f t="shared" si="61"/>
        <v>0</v>
      </c>
      <c r="AE88" s="502">
        <f t="shared" si="45"/>
        <v>0</v>
      </c>
      <c r="AF88" s="43">
        <f t="shared" si="62"/>
        <v>0</v>
      </c>
      <c r="AG88" s="43">
        <f t="shared" si="46"/>
        <v>0</v>
      </c>
      <c r="AH88" s="503">
        <f t="shared" si="63"/>
        <v>0</v>
      </c>
      <c r="AI88" s="43">
        <f t="shared" si="47"/>
        <v>0</v>
      </c>
      <c r="AJ88" s="43">
        <f t="shared" si="64"/>
        <v>0</v>
      </c>
      <c r="AK88" s="43">
        <f t="shared" si="48"/>
        <v>0</v>
      </c>
      <c r="AL88" s="43">
        <f t="shared" si="65"/>
        <v>0</v>
      </c>
      <c r="AM88" s="502">
        <f t="shared" si="49"/>
        <v>0</v>
      </c>
      <c r="AN88" s="43">
        <f t="shared" si="66"/>
        <v>0</v>
      </c>
      <c r="AO88" s="43">
        <f t="shared" si="50"/>
        <v>0</v>
      </c>
      <c r="AP88" s="503">
        <f t="shared" si="67"/>
        <v>0</v>
      </c>
    </row>
    <row r="89" spans="11:42">
      <c r="K89" s="522">
        <f t="shared" si="51"/>
        <v>75</v>
      </c>
      <c r="L89" s="502">
        <f t="shared" si="52"/>
        <v>0</v>
      </c>
      <c r="M89" s="43">
        <f t="shared" si="36"/>
        <v>-2</v>
      </c>
      <c r="N89" s="43">
        <f t="shared" si="53"/>
        <v>0</v>
      </c>
      <c r="O89" s="502">
        <f t="shared" si="37"/>
        <v>0</v>
      </c>
      <c r="P89" s="43">
        <f t="shared" si="54"/>
        <v>0</v>
      </c>
      <c r="Q89" s="43">
        <f t="shared" si="38"/>
        <v>0</v>
      </c>
      <c r="R89" s="503">
        <f t="shared" si="55"/>
        <v>0</v>
      </c>
      <c r="S89" s="502">
        <f t="shared" si="39"/>
        <v>0</v>
      </c>
      <c r="T89" s="43">
        <f t="shared" si="56"/>
        <v>0</v>
      </c>
      <c r="U89" s="43">
        <f t="shared" si="40"/>
        <v>0</v>
      </c>
      <c r="V89" s="503">
        <f t="shared" si="57"/>
        <v>10</v>
      </c>
      <c r="W89" s="502">
        <f t="shared" si="41"/>
        <v>0</v>
      </c>
      <c r="X89" s="43">
        <f t="shared" si="58"/>
        <v>0</v>
      </c>
      <c r="Y89" s="43">
        <f t="shared" si="42"/>
        <v>0</v>
      </c>
      <c r="Z89" s="503">
        <f t="shared" si="59"/>
        <v>10</v>
      </c>
      <c r="AA89" s="43">
        <f t="shared" si="43"/>
        <v>0</v>
      </c>
      <c r="AB89" s="43">
        <f t="shared" si="60"/>
        <v>0</v>
      </c>
      <c r="AC89" s="43">
        <f t="shared" si="44"/>
        <v>0</v>
      </c>
      <c r="AD89" s="43">
        <f t="shared" si="61"/>
        <v>0</v>
      </c>
      <c r="AE89" s="502">
        <f t="shared" si="45"/>
        <v>0</v>
      </c>
      <c r="AF89" s="43">
        <f t="shared" si="62"/>
        <v>0</v>
      </c>
      <c r="AG89" s="43">
        <f t="shared" si="46"/>
        <v>0</v>
      </c>
      <c r="AH89" s="503">
        <f t="shared" si="63"/>
        <v>0</v>
      </c>
      <c r="AI89" s="43">
        <f t="shared" si="47"/>
        <v>0</v>
      </c>
      <c r="AJ89" s="43">
        <f t="shared" si="64"/>
        <v>0</v>
      </c>
      <c r="AK89" s="43">
        <f t="shared" si="48"/>
        <v>0</v>
      </c>
      <c r="AL89" s="43">
        <f t="shared" si="65"/>
        <v>0</v>
      </c>
      <c r="AM89" s="502">
        <f t="shared" si="49"/>
        <v>0</v>
      </c>
      <c r="AN89" s="43">
        <f t="shared" si="66"/>
        <v>0</v>
      </c>
      <c r="AO89" s="43">
        <f t="shared" si="50"/>
        <v>0</v>
      </c>
      <c r="AP89" s="503">
        <f t="shared" si="67"/>
        <v>0</v>
      </c>
    </row>
    <row r="90" spans="11:42">
      <c r="K90" s="522">
        <f t="shared" si="51"/>
        <v>76</v>
      </c>
      <c r="L90" s="502">
        <f t="shared" si="52"/>
        <v>0</v>
      </c>
      <c r="M90" s="43">
        <f t="shared" si="36"/>
        <v>-2</v>
      </c>
      <c r="N90" s="43">
        <f t="shared" si="53"/>
        <v>0</v>
      </c>
      <c r="O90" s="502">
        <f t="shared" si="37"/>
        <v>0</v>
      </c>
      <c r="P90" s="43">
        <f t="shared" si="54"/>
        <v>0</v>
      </c>
      <c r="Q90" s="43">
        <f t="shared" si="38"/>
        <v>0</v>
      </c>
      <c r="R90" s="503">
        <f t="shared" si="55"/>
        <v>0</v>
      </c>
      <c r="S90" s="502">
        <f t="shared" si="39"/>
        <v>0</v>
      </c>
      <c r="T90" s="43">
        <f t="shared" si="56"/>
        <v>0</v>
      </c>
      <c r="U90" s="43">
        <f t="shared" si="40"/>
        <v>0</v>
      </c>
      <c r="V90" s="503">
        <f t="shared" si="57"/>
        <v>10</v>
      </c>
      <c r="W90" s="502">
        <f t="shared" si="41"/>
        <v>0</v>
      </c>
      <c r="X90" s="43">
        <f t="shared" si="58"/>
        <v>0</v>
      </c>
      <c r="Y90" s="43">
        <f t="shared" si="42"/>
        <v>0</v>
      </c>
      <c r="Z90" s="503">
        <f t="shared" si="59"/>
        <v>10</v>
      </c>
      <c r="AA90" s="43">
        <f t="shared" si="43"/>
        <v>0</v>
      </c>
      <c r="AB90" s="43">
        <f t="shared" si="60"/>
        <v>0</v>
      </c>
      <c r="AC90" s="43">
        <f t="shared" si="44"/>
        <v>0</v>
      </c>
      <c r="AD90" s="43">
        <f t="shared" si="61"/>
        <v>0</v>
      </c>
      <c r="AE90" s="502">
        <f t="shared" si="45"/>
        <v>0</v>
      </c>
      <c r="AF90" s="43">
        <f t="shared" si="62"/>
        <v>0</v>
      </c>
      <c r="AG90" s="43">
        <f t="shared" si="46"/>
        <v>0</v>
      </c>
      <c r="AH90" s="503">
        <f t="shared" si="63"/>
        <v>0</v>
      </c>
      <c r="AI90" s="43">
        <f t="shared" si="47"/>
        <v>0</v>
      </c>
      <c r="AJ90" s="43">
        <f t="shared" si="64"/>
        <v>0</v>
      </c>
      <c r="AK90" s="43">
        <f t="shared" si="48"/>
        <v>0</v>
      </c>
      <c r="AL90" s="43">
        <f t="shared" si="65"/>
        <v>0</v>
      </c>
      <c r="AM90" s="502">
        <f t="shared" si="49"/>
        <v>0</v>
      </c>
      <c r="AN90" s="43">
        <f t="shared" si="66"/>
        <v>0</v>
      </c>
      <c r="AO90" s="43">
        <f t="shared" si="50"/>
        <v>0</v>
      </c>
      <c r="AP90" s="503">
        <f t="shared" si="67"/>
        <v>0</v>
      </c>
    </row>
    <row r="91" spans="11:42">
      <c r="K91" s="522">
        <f t="shared" si="51"/>
        <v>77</v>
      </c>
      <c r="L91" s="502">
        <f t="shared" si="52"/>
        <v>0</v>
      </c>
      <c r="M91" s="43">
        <f t="shared" si="36"/>
        <v>-2</v>
      </c>
      <c r="N91" s="43">
        <f t="shared" si="53"/>
        <v>0</v>
      </c>
      <c r="O91" s="502">
        <f t="shared" si="37"/>
        <v>0</v>
      </c>
      <c r="P91" s="43">
        <f t="shared" si="54"/>
        <v>0</v>
      </c>
      <c r="Q91" s="43">
        <f t="shared" si="38"/>
        <v>0</v>
      </c>
      <c r="R91" s="503">
        <f t="shared" si="55"/>
        <v>0</v>
      </c>
      <c r="S91" s="502">
        <f t="shared" si="39"/>
        <v>0</v>
      </c>
      <c r="T91" s="43">
        <f t="shared" si="56"/>
        <v>0</v>
      </c>
      <c r="U91" s="43">
        <f t="shared" si="40"/>
        <v>0</v>
      </c>
      <c r="V91" s="503">
        <f t="shared" si="57"/>
        <v>10</v>
      </c>
      <c r="W91" s="502">
        <f t="shared" si="41"/>
        <v>0</v>
      </c>
      <c r="X91" s="43">
        <f t="shared" si="58"/>
        <v>0</v>
      </c>
      <c r="Y91" s="43">
        <f t="shared" si="42"/>
        <v>0</v>
      </c>
      <c r="Z91" s="503">
        <f t="shared" si="59"/>
        <v>10</v>
      </c>
      <c r="AA91" s="43">
        <f t="shared" si="43"/>
        <v>0</v>
      </c>
      <c r="AB91" s="43">
        <f t="shared" si="60"/>
        <v>0</v>
      </c>
      <c r="AC91" s="43">
        <f t="shared" si="44"/>
        <v>0</v>
      </c>
      <c r="AD91" s="43">
        <f t="shared" si="61"/>
        <v>0</v>
      </c>
      <c r="AE91" s="502">
        <f t="shared" si="45"/>
        <v>0</v>
      </c>
      <c r="AF91" s="43">
        <f t="shared" si="62"/>
        <v>0</v>
      </c>
      <c r="AG91" s="43">
        <f t="shared" si="46"/>
        <v>0</v>
      </c>
      <c r="AH91" s="503">
        <f t="shared" si="63"/>
        <v>0</v>
      </c>
      <c r="AI91" s="43">
        <f t="shared" si="47"/>
        <v>0</v>
      </c>
      <c r="AJ91" s="43">
        <f t="shared" si="64"/>
        <v>0</v>
      </c>
      <c r="AK91" s="43">
        <f t="shared" si="48"/>
        <v>0</v>
      </c>
      <c r="AL91" s="43">
        <f t="shared" si="65"/>
        <v>0</v>
      </c>
      <c r="AM91" s="502">
        <f t="shared" si="49"/>
        <v>0</v>
      </c>
      <c r="AN91" s="43">
        <f t="shared" si="66"/>
        <v>0</v>
      </c>
      <c r="AO91" s="43">
        <f t="shared" si="50"/>
        <v>0</v>
      </c>
      <c r="AP91" s="503">
        <f t="shared" si="67"/>
        <v>0</v>
      </c>
    </row>
    <row r="92" spans="11:42">
      <c r="K92" s="522">
        <f t="shared" si="51"/>
        <v>78</v>
      </c>
      <c r="L92" s="502">
        <f t="shared" si="52"/>
        <v>0</v>
      </c>
      <c r="M92" s="43">
        <f t="shared" si="36"/>
        <v>-2</v>
      </c>
      <c r="N92" s="43">
        <f t="shared" si="53"/>
        <v>0</v>
      </c>
      <c r="O92" s="502">
        <f t="shared" si="37"/>
        <v>0</v>
      </c>
      <c r="P92" s="43">
        <f t="shared" si="54"/>
        <v>0</v>
      </c>
      <c r="Q92" s="43">
        <f t="shared" si="38"/>
        <v>0</v>
      </c>
      <c r="R92" s="503">
        <f t="shared" si="55"/>
        <v>0</v>
      </c>
      <c r="S92" s="502">
        <f t="shared" si="39"/>
        <v>0</v>
      </c>
      <c r="T92" s="43">
        <f t="shared" si="56"/>
        <v>0</v>
      </c>
      <c r="U92" s="43">
        <f t="shared" si="40"/>
        <v>0</v>
      </c>
      <c r="V92" s="503">
        <f t="shared" si="57"/>
        <v>10</v>
      </c>
      <c r="W92" s="502">
        <f t="shared" si="41"/>
        <v>0</v>
      </c>
      <c r="X92" s="43">
        <f t="shared" si="58"/>
        <v>0</v>
      </c>
      <c r="Y92" s="43">
        <f t="shared" si="42"/>
        <v>0</v>
      </c>
      <c r="Z92" s="503">
        <f t="shared" si="59"/>
        <v>10</v>
      </c>
      <c r="AA92" s="43">
        <f t="shared" si="43"/>
        <v>0</v>
      </c>
      <c r="AB92" s="43">
        <f t="shared" si="60"/>
        <v>0</v>
      </c>
      <c r="AC92" s="43">
        <f t="shared" si="44"/>
        <v>0</v>
      </c>
      <c r="AD92" s="43">
        <f t="shared" si="61"/>
        <v>0</v>
      </c>
      <c r="AE92" s="502">
        <f t="shared" si="45"/>
        <v>0</v>
      </c>
      <c r="AF92" s="43">
        <f t="shared" si="62"/>
        <v>0</v>
      </c>
      <c r="AG92" s="43">
        <f t="shared" si="46"/>
        <v>0</v>
      </c>
      <c r="AH92" s="503">
        <f t="shared" si="63"/>
        <v>0</v>
      </c>
      <c r="AI92" s="43">
        <f t="shared" si="47"/>
        <v>0</v>
      </c>
      <c r="AJ92" s="43">
        <f t="shared" si="64"/>
        <v>0</v>
      </c>
      <c r="AK92" s="43">
        <f t="shared" si="48"/>
        <v>0</v>
      </c>
      <c r="AL92" s="43">
        <f t="shared" si="65"/>
        <v>0</v>
      </c>
      <c r="AM92" s="502">
        <f t="shared" si="49"/>
        <v>0</v>
      </c>
      <c r="AN92" s="43">
        <f t="shared" si="66"/>
        <v>0</v>
      </c>
      <c r="AO92" s="43">
        <f t="shared" si="50"/>
        <v>0</v>
      </c>
      <c r="AP92" s="503">
        <f t="shared" si="67"/>
        <v>0</v>
      </c>
    </row>
    <row r="93" spans="11:42">
      <c r="K93" s="522">
        <f t="shared" si="51"/>
        <v>79</v>
      </c>
      <c r="L93" s="502">
        <f t="shared" si="52"/>
        <v>0</v>
      </c>
      <c r="M93" s="43">
        <f t="shared" si="36"/>
        <v>-2</v>
      </c>
      <c r="N93" s="43">
        <f t="shared" si="53"/>
        <v>0</v>
      </c>
      <c r="O93" s="502">
        <f t="shared" si="37"/>
        <v>0</v>
      </c>
      <c r="P93" s="43">
        <f t="shared" si="54"/>
        <v>0</v>
      </c>
      <c r="Q93" s="43">
        <f t="shared" si="38"/>
        <v>0</v>
      </c>
      <c r="R93" s="503">
        <f t="shared" si="55"/>
        <v>0</v>
      </c>
      <c r="S93" s="502">
        <f t="shared" si="39"/>
        <v>0</v>
      </c>
      <c r="T93" s="43">
        <f t="shared" si="56"/>
        <v>0</v>
      </c>
      <c r="U93" s="43">
        <f t="shared" si="40"/>
        <v>0</v>
      </c>
      <c r="V93" s="503">
        <f t="shared" si="57"/>
        <v>10</v>
      </c>
      <c r="W93" s="502">
        <f t="shared" si="41"/>
        <v>0</v>
      </c>
      <c r="X93" s="43">
        <f t="shared" si="58"/>
        <v>0</v>
      </c>
      <c r="Y93" s="43">
        <f t="shared" si="42"/>
        <v>0</v>
      </c>
      <c r="Z93" s="503">
        <f t="shared" si="59"/>
        <v>10</v>
      </c>
      <c r="AA93" s="43">
        <f t="shared" si="43"/>
        <v>0</v>
      </c>
      <c r="AB93" s="43">
        <f t="shared" si="60"/>
        <v>0</v>
      </c>
      <c r="AC93" s="43">
        <f t="shared" si="44"/>
        <v>0</v>
      </c>
      <c r="AD93" s="43">
        <f t="shared" si="61"/>
        <v>0</v>
      </c>
      <c r="AE93" s="502">
        <f t="shared" si="45"/>
        <v>0</v>
      </c>
      <c r="AF93" s="43">
        <f t="shared" si="62"/>
        <v>0</v>
      </c>
      <c r="AG93" s="43">
        <f t="shared" si="46"/>
        <v>0</v>
      </c>
      <c r="AH93" s="503">
        <f t="shared" si="63"/>
        <v>0</v>
      </c>
      <c r="AI93" s="43">
        <f t="shared" si="47"/>
        <v>0</v>
      </c>
      <c r="AJ93" s="43">
        <f t="shared" si="64"/>
        <v>0</v>
      </c>
      <c r="AK93" s="43">
        <f t="shared" si="48"/>
        <v>0</v>
      </c>
      <c r="AL93" s="43">
        <f t="shared" si="65"/>
        <v>0</v>
      </c>
      <c r="AM93" s="502">
        <f t="shared" si="49"/>
        <v>0</v>
      </c>
      <c r="AN93" s="43">
        <f t="shared" si="66"/>
        <v>0</v>
      </c>
      <c r="AO93" s="43">
        <f t="shared" si="50"/>
        <v>0</v>
      </c>
      <c r="AP93" s="503">
        <f t="shared" si="67"/>
        <v>0</v>
      </c>
    </row>
    <row r="94" spans="11:42">
      <c r="K94" s="522">
        <f t="shared" si="51"/>
        <v>80</v>
      </c>
      <c r="L94" s="502">
        <f t="shared" si="52"/>
        <v>0</v>
      </c>
      <c r="M94" s="43">
        <f t="shared" si="36"/>
        <v>-2</v>
      </c>
      <c r="N94" s="43">
        <f t="shared" si="53"/>
        <v>0</v>
      </c>
      <c r="O94" s="502">
        <f t="shared" si="37"/>
        <v>0</v>
      </c>
      <c r="P94" s="43">
        <f t="shared" si="54"/>
        <v>0</v>
      </c>
      <c r="Q94" s="43">
        <f t="shared" si="38"/>
        <v>0</v>
      </c>
      <c r="R94" s="503">
        <f t="shared" si="55"/>
        <v>0</v>
      </c>
      <c r="S94" s="502">
        <f t="shared" si="39"/>
        <v>0</v>
      </c>
      <c r="T94" s="43">
        <f t="shared" si="56"/>
        <v>0</v>
      </c>
      <c r="U94" s="43">
        <f t="shared" si="40"/>
        <v>0</v>
      </c>
      <c r="V94" s="503">
        <f t="shared" si="57"/>
        <v>10</v>
      </c>
      <c r="W94" s="502">
        <f t="shared" si="41"/>
        <v>0</v>
      </c>
      <c r="X94" s="43">
        <f t="shared" si="58"/>
        <v>0</v>
      </c>
      <c r="Y94" s="43">
        <f t="shared" si="42"/>
        <v>0</v>
      </c>
      <c r="Z94" s="503">
        <f t="shared" si="59"/>
        <v>10</v>
      </c>
      <c r="AA94" s="43">
        <f t="shared" si="43"/>
        <v>0</v>
      </c>
      <c r="AB94" s="43">
        <f t="shared" si="60"/>
        <v>0</v>
      </c>
      <c r="AC94" s="43">
        <f t="shared" si="44"/>
        <v>0</v>
      </c>
      <c r="AD94" s="43">
        <f t="shared" si="61"/>
        <v>0</v>
      </c>
      <c r="AE94" s="502">
        <f t="shared" si="45"/>
        <v>0</v>
      </c>
      <c r="AF94" s="43">
        <f t="shared" si="62"/>
        <v>0</v>
      </c>
      <c r="AG94" s="43">
        <f t="shared" si="46"/>
        <v>0</v>
      </c>
      <c r="AH94" s="503">
        <f t="shared" si="63"/>
        <v>0</v>
      </c>
      <c r="AI94" s="43">
        <f t="shared" si="47"/>
        <v>0</v>
      </c>
      <c r="AJ94" s="43">
        <f t="shared" si="64"/>
        <v>0</v>
      </c>
      <c r="AK94" s="43">
        <f t="shared" si="48"/>
        <v>0</v>
      </c>
      <c r="AL94" s="43">
        <f t="shared" si="65"/>
        <v>0</v>
      </c>
      <c r="AM94" s="502">
        <f t="shared" si="49"/>
        <v>0</v>
      </c>
      <c r="AN94" s="43">
        <f t="shared" si="66"/>
        <v>0</v>
      </c>
      <c r="AO94" s="43">
        <f t="shared" si="50"/>
        <v>0</v>
      </c>
      <c r="AP94" s="503">
        <f t="shared" si="67"/>
        <v>0</v>
      </c>
    </row>
    <row r="95" spans="11:42">
      <c r="K95" s="522">
        <f t="shared" si="51"/>
        <v>81</v>
      </c>
      <c r="L95" s="502">
        <f t="shared" si="52"/>
        <v>0</v>
      </c>
      <c r="M95" s="43">
        <f t="shared" si="36"/>
        <v>-2</v>
      </c>
      <c r="N95" s="43">
        <f t="shared" si="53"/>
        <v>0</v>
      </c>
      <c r="O95" s="502">
        <f t="shared" si="37"/>
        <v>0</v>
      </c>
      <c r="P95" s="43">
        <f t="shared" si="54"/>
        <v>0</v>
      </c>
      <c r="Q95" s="43">
        <f t="shared" si="38"/>
        <v>0</v>
      </c>
      <c r="R95" s="503">
        <f t="shared" si="55"/>
        <v>0</v>
      </c>
      <c r="S95" s="502">
        <f t="shared" si="39"/>
        <v>0</v>
      </c>
      <c r="T95" s="43">
        <f t="shared" si="56"/>
        <v>0</v>
      </c>
      <c r="U95" s="43">
        <f t="shared" si="40"/>
        <v>0</v>
      </c>
      <c r="V95" s="503">
        <f t="shared" si="57"/>
        <v>10</v>
      </c>
      <c r="W95" s="502">
        <f t="shared" si="41"/>
        <v>0</v>
      </c>
      <c r="X95" s="43">
        <f t="shared" si="58"/>
        <v>0</v>
      </c>
      <c r="Y95" s="43">
        <f t="shared" si="42"/>
        <v>0</v>
      </c>
      <c r="Z95" s="503">
        <f t="shared" si="59"/>
        <v>10</v>
      </c>
      <c r="AA95" s="43">
        <f t="shared" si="43"/>
        <v>0</v>
      </c>
      <c r="AB95" s="43">
        <f t="shared" si="60"/>
        <v>0</v>
      </c>
      <c r="AC95" s="43">
        <f t="shared" si="44"/>
        <v>0</v>
      </c>
      <c r="AD95" s="43">
        <f t="shared" si="61"/>
        <v>0</v>
      </c>
      <c r="AE95" s="502">
        <f t="shared" si="45"/>
        <v>0</v>
      </c>
      <c r="AF95" s="43">
        <f t="shared" si="62"/>
        <v>0</v>
      </c>
      <c r="AG95" s="43">
        <f t="shared" si="46"/>
        <v>0</v>
      </c>
      <c r="AH95" s="503">
        <f t="shared" si="63"/>
        <v>0</v>
      </c>
      <c r="AI95" s="43">
        <f t="shared" si="47"/>
        <v>0</v>
      </c>
      <c r="AJ95" s="43">
        <f t="shared" si="64"/>
        <v>0</v>
      </c>
      <c r="AK95" s="43">
        <f t="shared" si="48"/>
        <v>0</v>
      </c>
      <c r="AL95" s="43">
        <f t="shared" si="65"/>
        <v>0</v>
      </c>
      <c r="AM95" s="502">
        <f t="shared" si="49"/>
        <v>0</v>
      </c>
      <c r="AN95" s="43">
        <f t="shared" si="66"/>
        <v>0</v>
      </c>
      <c r="AO95" s="43">
        <f t="shared" si="50"/>
        <v>0</v>
      </c>
      <c r="AP95" s="503">
        <f t="shared" si="67"/>
        <v>0</v>
      </c>
    </row>
    <row r="96" spans="11:42">
      <c r="K96" s="522">
        <f t="shared" si="51"/>
        <v>82</v>
      </c>
      <c r="L96" s="502">
        <f t="shared" si="52"/>
        <v>0</v>
      </c>
      <c r="M96" s="43">
        <f t="shared" si="36"/>
        <v>-2</v>
      </c>
      <c r="N96" s="43">
        <f t="shared" si="53"/>
        <v>0</v>
      </c>
      <c r="O96" s="502">
        <f t="shared" si="37"/>
        <v>0</v>
      </c>
      <c r="P96" s="43">
        <f t="shared" si="54"/>
        <v>0</v>
      </c>
      <c r="Q96" s="43">
        <f t="shared" si="38"/>
        <v>0</v>
      </c>
      <c r="R96" s="503">
        <f t="shared" si="55"/>
        <v>0</v>
      </c>
      <c r="S96" s="502">
        <f t="shared" si="39"/>
        <v>0</v>
      </c>
      <c r="T96" s="43">
        <f t="shared" si="56"/>
        <v>0</v>
      </c>
      <c r="U96" s="43">
        <f t="shared" si="40"/>
        <v>0</v>
      </c>
      <c r="V96" s="503">
        <f t="shared" si="57"/>
        <v>10</v>
      </c>
      <c r="W96" s="502">
        <f t="shared" si="41"/>
        <v>0</v>
      </c>
      <c r="X96" s="43">
        <f t="shared" si="58"/>
        <v>0</v>
      </c>
      <c r="Y96" s="43">
        <f t="shared" si="42"/>
        <v>0</v>
      </c>
      <c r="Z96" s="503">
        <f t="shared" si="59"/>
        <v>10</v>
      </c>
      <c r="AA96" s="43">
        <f t="shared" si="43"/>
        <v>0</v>
      </c>
      <c r="AB96" s="43">
        <f t="shared" si="60"/>
        <v>0</v>
      </c>
      <c r="AC96" s="43">
        <f t="shared" si="44"/>
        <v>0</v>
      </c>
      <c r="AD96" s="43">
        <f t="shared" si="61"/>
        <v>0</v>
      </c>
      <c r="AE96" s="502">
        <f t="shared" si="45"/>
        <v>0</v>
      </c>
      <c r="AF96" s="43">
        <f t="shared" si="62"/>
        <v>0</v>
      </c>
      <c r="AG96" s="43">
        <f t="shared" si="46"/>
        <v>0</v>
      </c>
      <c r="AH96" s="503">
        <f t="shared" si="63"/>
        <v>0</v>
      </c>
      <c r="AI96" s="43">
        <f t="shared" si="47"/>
        <v>0</v>
      </c>
      <c r="AJ96" s="43">
        <f t="shared" si="64"/>
        <v>0</v>
      </c>
      <c r="AK96" s="43">
        <f t="shared" si="48"/>
        <v>0</v>
      </c>
      <c r="AL96" s="43">
        <f t="shared" si="65"/>
        <v>0</v>
      </c>
      <c r="AM96" s="502">
        <f t="shared" si="49"/>
        <v>0</v>
      </c>
      <c r="AN96" s="43">
        <f t="shared" si="66"/>
        <v>0</v>
      </c>
      <c r="AO96" s="43">
        <f t="shared" si="50"/>
        <v>0</v>
      </c>
      <c r="AP96" s="503">
        <f t="shared" si="67"/>
        <v>0</v>
      </c>
    </row>
    <row r="97" spans="11:42">
      <c r="K97" s="522">
        <f t="shared" si="51"/>
        <v>83</v>
      </c>
      <c r="L97" s="502">
        <f t="shared" si="52"/>
        <v>0</v>
      </c>
      <c r="M97" s="43">
        <f t="shared" si="36"/>
        <v>-2</v>
      </c>
      <c r="N97" s="43">
        <f t="shared" si="53"/>
        <v>0</v>
      </c>
      <c r="O97" s="502">
        <f t="shared" si="37"/>
        <v>0</v>
      </c>
      <c r="P97" s="43">
        <f t="shared" si="54"/>
        <v>0</v>
      </c>
      <c r="Q97" s="43">
        <f t="shared" si="38"/>
        <v>0</v>
      </c>
      <c r="R97" s="503">
        <f t="shared" si="55"/>
        <v>0</v>
      </c>
      <c r="S97" s="502">
        <f t="shared" si="39"/>
        <v>0</v>
      </c>
      <c r="T97" s="43">
        <f t="shared" si="56"/>
        <v>0</v>
      </c>
      <c r="U97" s="43">
        <f t="shared" si="40"/>
        <v>0</v>
      </c>
      <c r="V97" s="503">
        <f t="shared" si="57"/>
        <v>10</v>
      </c>
      <c r="W97" s="502">
        <f t="shared" si="41"/>
        <v>0</v>
      </c>
      <c r="X97" s="43">
        <f t="shared" si="58"/>
        <v>0</v>
      </c>
      <c r="Y97" s="43">
        <f t="shared" si="42"/>
        <v>0</v>
      </c>
      <c r="Z97" s="503">
        <f t="shared" si="59"/>
        <v>10</v>
      </c>
      <c r="AA97" s="43">
        <f t="shared" si="43"/>
        <v>0</v>
      </c>
      <c r="AB97" s="43">
        <f t="shared" si="60"/>
        <v>0</v>
      </c>
      <c r="AC97" s="43">
        <f t="shared" si="44"/>
        <v>0</v>
      </c>
      <c r="AD97" s="43">
        <f t="shared" si="61"/>
        <v>0</v>
      </c>
      <c r="AE97" s="502">
        <f t="shared" si="45"/>
        <v>0</v>
      </c>
      <c r="AF97" s="43">
        <f t="shared" si="62"/>
        <v>0</v>
      </c>
      <c r="AG97" s="43">
        <f t="shared" si="46"/>
        <v>0</v>
      </c>
      <c r="AH97" s="503">
        <f t="shared" si="63"/>
        <v>0</v>
      </c>
      <c r="AI97" s="43">
        <f t="shared" si="47"/>
        <v>0</v>
      </c>
      <c r="AJ97" s="43">
        <f t="shared" si="64"/>
        <v>0</v>
      </c>
      <c r="AK97" s="43">
        <f t="shared" si="48"/>
        <v>0</v>
      </c>
      <c r="AL97" s="43">
        <f t="shared" si="65"/>
        <v>0</v>
      </c>
      <c r="AM97" s="502">
        <f t="shared" si="49"/>
        <v>0</v>
      </c>
      <c r="AN97" s="43">
        <f t="shared" si="66"/>
        <v>0</v>
      </c>
      <c r="AO97" s="43">
        <f t="shared" si="50"/>
        <v>0</v>
      </c>
      <c r="AP97" s="503">
        <f t="shared" si="67"/>
        <v>0</v>
      </c>
    </row>
    <row r="98" spans="11:42">
      <c r="K98" s="522">
        <f t="shared" si="51"/>
        <v>84</v>
      </c>
      <c r="L98" s="502">
        <f t="shared" si="52"/>
        <v>0</v>
      </c>
      <c r="M98" s="43">
        <f t="shared" si="36"/>
        <v>-2</v>
      </c>
      <c r="N98" s="43">
        <f t="shared" si="53"/>
        <v>0</v>
      </c>
      <c r="O98" s="502">
        <f t="shared" si="37"/>
        <v>0</v>
      </c>
      <c r="P98" s="43">
        <f t="shared" si="54"/>
        <v>0</v>
      </c>
      <c r="Q98" s="43">
        <f t="shared" si="38"/>
        <v>0</v>
      </c>
      <c r="R98" s="503">
        <f t="shared" si="55"/>
        <v>0</v>
      </c>
      <c r="S98" s="502">
        <f t="shared" si="39"/>
        <v>0</v>
      </c>
      <c r="T98" s="43">
        <f t="shared" si="56"/>
        <v>0</v>
      </c>
      <c r="U98" s="43">
        <f t="shared" si="40"/>
        <v>0</v>
      </c>
      <c r="V98" s="503">
        <f t="shared" si="57"/>
        <v>10</v>
      </c>
      <c r="W98" s="502">
        <f t="shared" si="41"/>
        <v>0</v>
      </c>
      <c r="X98" s="43">
        <f t="shared" si="58"/>
        <v>0</v>
      </c>
      <c r="Y98" s="43">
        <f t="shared" si="42"/>
        <v>0</v>
      </c>
      <c r="Z98" s="503">
        <f t="shared" si="59"/>
        <v>10</v>
      </c>
      <c r="AA98" s="43">
        <f t="shared" si="43"/>
        <v>0</v>
      </c>
      <c r="AB98" s="43">
        <f t="shared" si="60"/>
        <v>0</v>
      </c>
      <c r="AC98" s="43">
        <f t="shared" si="44"/>
        <v>0</v>
      </c>
      <c r="AD98" s="43">
        <f t="shared" si="61"/>
        <v>0</v>
      </c>
      <c r="AE98" s="502">
        <f t="shared" si="45"/>
        <v>0</v>
      </c>
      <c r="AF98" s="43">
        <f t="shared" si="62"/>
        <v>0</v>
      </c>
      <c r="AG98" s="43">
        <f t="shared" si="46"/>
        <v>0</v>
      </c>
      <c r="AH98" s="503">
        <f t="shared" si="63"/>
        <v>0</v>
      </c>
      <c r="AI98" s="43">
        <f t="shared" si="47"/>
        <v>0</v>
      </c>
      <c r="AJ98" s="43">
        <f t="shared" si="64"/>
        <v>0</v>
      </c>
      <c r="AK98" s="43">
        <f t="shared" si="48"/>
        <v>0</v>
      </c>
      <c r="AL98" s="43">
        <f t="shared" si="65"/>
        <v>0</v>
      </c>
      <c r="AM98" s="502">
        <f t="shared" si="49"/>
        <v>0</v>
      </c>
      <c r="AN98" s="43">
        <f t="shared" si="66"/>
        <v>0</v>
      </c>
      <c r="AO98" s="43">
        <f t="shared" si="50"/>
        <v>0</v>
      </c>
      <c r="AP98" s="503">
        <f t="shared" si="67"/>
        <v>0</v>
      </c>
    </row>
    <row r="99" spans="11:42">
      <c r="K99" s="522">
        <f t="shared" si="51"/>
        <v>85</v>
      </c>
      <c r="L99" s="502">
        <f t="shared" si="52"/>
        <v>0</v>
      </c>
      <c r="M99" s="43">
        <f t="shared" si="36"/>
        <v>-2</v>
      </c>
      <c r="N99" s="43">
        <f t="shared" si="53"/>
        <v>0</v>
      </c>
      <c r="O99" s="502">
        <f t="shared" si="37"/>
        <v>0</v>
      </c>
      <c r="P99" s="43">
        <f t="shared" si="54"/>
        <v>0</v>
      </c>
      <c r="Q99" s="43">
        <f t="shared" si="38"/>
        <v>0</v>
      </c>
      <c r="R99" s="503">
        <f t="shared" si="55"/>
        <v>0</v>
      </c>
      <c r="S99" s="502">
        <f t="shared" si="39"/>
        <v>0</v>
      </c>
      <c r="T99" s="43">
        <f t="shared" si="56"/>
        <v>0</v>
      </c>
      <c r="U99" s="43">
        <f t="shared" si="40"/>
        <v>0</v>
      </c>
      <c r="V99" s="503">
        <f t="shared" si="57"/>
        <v>10</v>
      </c>
      <c r="W99" s="502">
        <f t="shared" si="41"/>
        <v>0</v>
      </c>
      <c r="X99" s="43">
        <f t="shared" si="58"/>
        <v>0</v>
      </c>
      <c r="Y99" s="43">
        <f t="shared" si="42"/>
        <v>0</v>
      </c>
      <c r="Z99" s="503">
        <f t="shared" si="59"/>
        <v>10</v>
      </c>
      <c r="AA99" s="43">
        <f t="shared" si="43"/>
        <v>0</v>
      </c>
      <c r="AB99" s="43">
        <f t="shared" si="60"/>
        <v>0</v>
      </c>
      <c r="AC99" s="43">
        <f t="shared" si="44"/>
        <v>0</v>
      </c>
      <c r="AD99" s="43">
        <f t="shared" si="61"/>
        <v>0</v>
      </c>
      <c r="AE99" s="502">
        <f t="shared" si="45"/>
        <v>0</v>
      </c>
      <c r="AF99" s="43">
        <f t="shared" si="62"/>
        <v>0</v>
      </c>
      <c r="AG99" s="43">
        <f t="shared" si="46"/>
        <v>0</v>
      </c>
      <c r="AH99" s="503">
        <f t="shared" si="63"/>
        <v>0</v>
      </c>
      <c r="AI99" s="43">
        <f t="shared" si="47"/>
        <v>0</v>
      </c>
      <c r="AJ99" s="43">
        <f t="shared" si="64"/>
        <v>0</v>
      </c>
      <c r="AK99" s="43">
        <f t="shared" si="48"/>
        <v>0</v>
      </c>
      <c r="AL99" s="43">
        <f t="shared" si="65"/>
        <v>0</v>
      </c>
      <c r="AM99" s="502">
        <f t="shared" si="49"/>
        <v>0</v>
      </c>
      <c r="AN99" s="43">
        <f t="shared" si="66"/>
        <v>0</v>
      </c>
      <c r="AO99" s="43">
        <f t="shared" si="50"/>
        <v>0</v>
      </c>
      <c r="AP99" s="503">
        <f t="shared" si="67"/>
        <v>0</v>
      </c>
    </row>
    <row r="100" spans="11:42">
      <c r="K100" s="522">
        <f t="shared" si="51"/>
        <v>86</v>
      </c>
      <c r="L100" s="502">
        <f t="shared" si="52"/>
        <v>0</v>
      </c>
      <c r="M100" s="43">
        <f t="shared" si="36"/>
        <v>-2</v>
      </c>
      <c r="N100" s="43">
        <f t="shared" si="53"/>
        <v>0</v>
      </c>
      <c r="O100" s="502">
        <f t="shared" si="37"/>
        <v>0</v>
      </c>
      <c r="P100" s="43">
        <f t="shared" si="54"/>
        <v>0</v>
      </c>
      <c r="Q100" s="43">
        <f t="shared" si="38"/>
        <v>0</v>
      </c>
      <c r="R100" s="503">
        <f t="shared" si="55"/>
        <v>0</v>
      </c>
      <c r="S100" s="502">
        <f t="shared" si="39"/>
        <v>0</v>
      </c>
      <c r="T100" s="43">
        <f t="shared" si="56"/>
        <v>0</v>
      </c>
      <c r="U100" s="43">
        <f t="shared" si="40"/>
        <v>0</v>
      </c>
      <c r="V100" s="503">
        <f t="shared" si="57"/>
        <v>10</v>
      </c>
      <c r="W100" s="502">
        <f t="shared" si="41"/>
        <v>0</v>
      </c>
      <c r="X100" s="43">
        <f t="shared" si="58"/>
        <v>0</v>
      </c>
      <c r="Y100" s="43">
        <f t="shared" si="42"/>
        <v>0</v>
      </c>
      <c r="Z100" s="503">
        <f t="shared" si="59"/>
        <v>10</v>
      </c>
      <c r="AA100" s="43">
        <f t="shared" si="43"/>
        <v>0</v>
      </c>
      <c r="AB100" s="43">
        <f t="shared" si="60"/>
        <v>0</v>
      </c>
      <c r="AC100" s="43">
        <f t="shared" si="44"/>
        <v>0</v>
      </c>
      <c r="AD100" s="43">
        <f t="shared" si="61"/>
        <v>0</v>
      </c>
      <c r="AE100" s="502">
        <f t="shared" si="45"/>
        <v>0</v>
      </c>
      <c r="AF100" s="43">
        <f t="shared" si="62"/>
        <v>0</v>
      </c>
      <c r="AG100" s="43">
        <f t="shared" si="46"/>
        <v>0</v>
      </c>
      <c r="AH100" s="503">
        <f t="shared" si="63"/>
        <v>0</v>
      </c>
      <c r="AI100" s="43">
        <f t="shared" si="47"/>
        <v>0</v>
      </c>
      <c r="AJ100" s="43">
        <f t="shared" si="64"/>
        <v>0</v>
      </c>
      <c r="AK100" s="43">
        <f t="shared" si="48"/>
        <v>0</v>
      </c>
      <c r="AL100" s="43">
        <f t="shared" si="65"/>
        <v>0</v>
      </c>
      <c r="AM100" s="502">
        <f t="shared" si="49"/>
        <v>0</v>
      </c>
      <c r="AN100" s="43">
        <f t="shared" si="66"/>
        <v>0</v>
      </c>
      <c r="AO100" s="43">
        <f t="shared" si="50"/>
        <v>0</v>
      </c>
      <c r="AP100" s="503">
        <f t="shared" si="67"/>
        <v>0</v>
      </c>
    </row>
    <row r="101" spans="11:42">
      <c r="K101" s="522">
        <f t="shared" si="51"/>
        <v>87</v>
      </c>
      <c r="L101" s="502">
        <f t="shared" si="52"/>
        <v>0</v>
      </c>
      <c r="M101" s="43">
        <f t="shared" si="36"/>
        <v>-2</v>
      </c>
      <c r="N101" s="43">
        <f t="shared" si="53"/>
        <v>0</v>
      </c>
      <c r="O101" s="502">
        <f t="shared" si="37"/>
        <v>0</v>
      </c>
      <c r="P101" s="43">
        <f t="shared" si="54"/>
        <v>0</v>
      </c>
      <c r="Q101" s="43">
        <f t="shared" si="38"/>
        <v>0</v>
      </c>
      <c r="R101" s="503">
        <f t="shared" si="55"/>
        <v>0</v>
      </c>
      <c r="S101" s="502">
        <f t="shared" si="39"/>
        <v>0</v>
      </c>
      <c r="T101" s="43">
        <f t="shared" si="56"/>
        <v>0</v>
      </c>
      <c r="U101" s="43">
        <f t="shared" si="40"/>
        <v>0</v>
      </c>
      <c r="V101" s="503">
        <f t="shared" si="57"/>
        <v>10</v>
      </c>
      <c r="W101" s="502">
        <f t="shared" si="41"/>
        <v>0</v>
      </c>
      <c r="X101" s="43">
        <f t="shared" si="58"/>
        <v>0</v>
      </c>
      <c r="Y101" s="43">
        <f t="shared" si="42"/>
        <v>0</v>
      </c>
      <c r="Z101" s="503">
        <f t="shared" si="59"/>
        <v>10</v>
      </c>
      <c r="AA101" s="43">
        <f t="shared" si="43"/>
        <v>0</v>
      </c>
      <c r="AB101" s="43">
        <f t="shared" si="60"/>
        <v>0</v>
      </c>
      <c r="AC101" s="43">
        <f t="shared" si="44"/>
        <v>0</v>
      </c>
      <c r="AD101" s="43">
        <f t="shared" si="61"/>
        <v>0</v>
      </c>
      <c r="AE101" s="502">
        <f t="shared" si="45"/>
        <v>0</v>
      </c>
      <c r="AF101" s="43">
        <f t="shared" si="62"/>
        <v>0</v>
      </c>
      <c r="AG101" s="43">
        <f t="shared" si="46"/>
        <v>0</v>
      </c>
      <c r="AH101" s="503">
        <f t="shared" si="63"/>
        <v>0</v>
      </c>
      <c r="AI101" s="43">
        <f t="shared" si="47"/>
        <v>0</v>
      </c>
      <c r="AJ101" s="43">
        <f t="shared" si="64"/>
        <v>0</v>
      </c>
      <c r="AK101" s="43">
        <f t="shared" si="48"/>
        <v>0</v>
      </c>
      <c r="AL101" s="43">
        <f t="shared" si="65"/>
        <v>0</v>
      </c>
      <c r="AM101" s="502">
        <f t="shared" si="49"/>
        <v>0</v>
      </c>
      <c r="AN101" s="43">
        <f t="shared" si="66"/>
        <v>0</v>
      </c>
      <c r="AO101" s="43">
        <f t="shared" si="50"/>
        <v>0</v>
      </c>
      <c r="AP101" s="503">
        <f t="shared" si="67"/>
        <v>0</v>
      </c>
    </row>
    <row r="102" spans="11:42">
      <c r="K102" s="522">
        <f t="shared" si="51"/>
        <v>88</v>
      </c>
      <c r="L102" s="502">
        <f t="shared" si="52"/>
        <v>0</v>
      </c>
      <c r="M102" s="43">
        <f t="shared" si="36"/>
        <v>-2</v>
      </c>
      <c r="N102" s="43">
        <f t="shared" si="53"/>
        <v>0</v>
      </c>
      <c r="O102" s="502">
        <f t="shared" si="37"/>
        <v>0</v>
      </c>
      <c r="P102" s="43">
        <f t="shared" si="54"/>
        <v>0</v>
      </c>
      <c r="Q102" s="43">
        <f t="shared" si="38"/>
        <v>0</v>
      </c>
      <c r="R102" s="503">
        <f t="shared" si="55"/>
        <v>0</v>
      </c>
      <c r="S102" s="502">
        <f t="shared" si="39"/>
        <v>0</v>
      </c>
      <c r="T102" s="43">
        <f t="shared" si="56"/>
        <v>0</v>
      </c>
      <c r="U102" s="43">
        <f t="shared" si="40"/>
        <v>0</v>
      </c>
      <c r="V102" s="503">
        <f t="shared" si="57"/>
        <v>10</v>
      </c>
      <c r="W102" s="502">
        <f t="shared" si="41"/>
        <v>0</v>
      </c>
      <c r="X102" s="43">
        <f t="shared" si="58"/>
        <v>0</v>
      </c>
      <c r="Y102" s="43">
        <f t="shared" si="42"/>
        <v>0</v>
      </c>
      <c r="Z102" s="503">
        <f t="shared" si="59"/>
        <v>10</v>
      </c>
      <c r="AA102" s="43">
        <f t="shared" si="43"/>
        <v>0</v>
      </c>
      <c r="AB102" s="43">
        <f t="shared" si="60"/>
        <v>0</v>
      </c>
      <c r="AC102" s="43">
        <f t="shared" si="44"/>
        <v>0</v>
      </c>
      <c r="AD102" s="43">
        <f t="shared" si="61"/>
        <v>0</v>
      </c>
      <c r="AE102" s="502">
        <f t="shared" si="45"/>
        <v>0</v>
      </c>
      <c r="AF102" s="43">
        <f t="shared" si="62"/>
        <v>0</v>
      </c>
      <c r="AG102" s="43">
        <f t="shared" si="46"/>
        <v>0</v>
      </c>
      <c r="AH102" s="503">
        <f t="shared" si="63"/>
        <v>0</v>
      </c>
      <c r="AI102" s="43">
        <f t="shared" si="47"/>
        <v>0</v>
      </c>
      <c r="AJ102" s="43">
        <f t="shared" si="64"/>
        <v>0</v>
      </c>
      <c r="AK102" s="43">
        <f t="shared" si="48"/>
        <v>0</v>
      </c>
      <c r="AL102" s="43">
        <f t="shared" si="65"/>
        <v>0</v>
      </c>
      <c r="AM102" s="502">
        <f t="shared" si="49"/>
        <v>0</v>
      </c>
      <c r="AN102" s="43">
        <f t="shared" si="66"/>
        <v>0</v>
      </c>
      <c r="AO102" s="43">
        <f t="shared" si="50"/>
        <v>0</v>
      </c>
      <c r="AP102" s="503">
        <f t="shared" si="67"/>
        <v>0</v>
      </c>
    </row>
    <row r="103" spans="11:42">
      <c r="K103" s="522">
        <f t="shared" si="51"/>
        <v>89</v>
      </c>
      <c r="L103" s="502">
        <f t="shared" si="52"/>
        <v>0</v>
      </c>
      <c r="M103" s="43">
        <f t="shared" si="36"/>
        <v>-2</v>
      </c>
      <c r="N103" s="43">
        <f t="shared" si="53"/>
        <v>0</v>
      </c>
      <c r="O103" s="502">
        <f t="shared" si="37"/>
        <v>0</v>
      </c>
      <c r="P103" s="43">
        <f t="shared" si="54"/>
        <v>0</v>
      </c>
      <c r="Q103" s="43">
        <f t="shared" si="38"/>
        <v>0</v>
      </c>
      <c r="R103" s="503">
        <f t="shared" si="55"/>
        <v>0</v>
      </c>
      <c r="S103" s="502">
        <f t="shared" si="39"/>
        <v>0</v>
      </c>
      <c r="T103" s="43">
        <f t="shared" si="56"/>
        <v>0</v>
      </c>
      <c r="U103" s="43">
        <f t="shared" si="40"/>
        <v>0</v>
      </c>
      <c r="V103" s="503">
        <f t="shared" si="57"/>
        <v>10</v>
      </c>
      <c r="W103" s="502">
        <f t="shared" si="41"/>
        <v>0</v>
      </c>
      <c r="X103" s="43">
        <f t="shared" si="58"/>
        <v>0</v>
      </c>
      <c r="Y103" s="43">
        <f t="shared" si="42"/>
        <v>0</v>
      </c>
      <c r="Z103" s="503">
        <f t="shared" si="59"/>
        <v>10</v>
      </c>
      <c r="AA103" s="43">
        <f t="shared" si="43"/>
        <v>0</v>
      </c>
      <c r="AB103" s="43">
        <f t="shared" si="60"/>
        <v>0</v>
      </c>
      <c r="AC103" s="43">
        <f t="shared" si="44"/>
        <v>0</v>
      </c>
      <c r="AD103" s="43">
        <f t="shared" si="61"/>
        <v>0</v>
      </c>
      <c r="AE103" s="502">
        <f t="shared" si="45"/>
        <v>0</v>
      </c>
      <c r="AF103" s="43">
        <f t="shared" si="62"/>
        <v>0</v>
      </c>
      <c r="AG103" s="43">
        <f t="shared" si="46"/>
        <v>0</v>
      </c>
      <c r="AH103" s="503">
        <f t="shared" si="63"/>
        <v>0</v>
      </c>
      <c r="AI103" s="43">
        <f t="shared" si="47"/>
        <v>0</v>
      </c>
      <c r="AJ103" s="43">
        <f t="shared" si="64"/>
        <v>0</v>
      </c>
      <c r="AK103" s="43">
        <f t="shared" si="48"/>
        <v>0</v>
      </c>
      <c r="AL103" s="43">
        <f t="shared" si="65"/>
        <v>0</v>
      </c>
      <c r="AM103" s="502">
        <f t="shared" si="49"/>
        <v>0</v>
      </c>
      <c r="AN103" s="43">
        <f t="shared" si="66"/>
        <v>0</v>
      </c>
      <c r="AO103" s="43">
        <f t="shared" si="50"/>
        <v>0</v>
      </c>
      <c r="AP103" s="503">
        <f t="shared" si="67"/>
        <v>0</v>
      </c>
    </row>
    <row r="104" spans="11:42">
      <c r="K104" s="522">
        <f t="shared" si="51"/>
        <v>90</v>
      </c>
      <c r="L104" s="502">
        <f t="shared" si="52"/>
        <v>0</v>
      </c>
      <c r="M104" s="43">
        <f t="shared" si="36"/>
        <v>-2</v>
      </c>
      <c r="N104" s="43">
        <f t="shared" si="53"/>
        <v>0</v>
      </c>
      <c r="O104" s="502">
        <f t="shared" si="37"/>
        <v>0</v>
      </c>
      <c r="P104" s="43">
        <f t="shared" si="54"/>
        <v>0</v>
      </c>
      <c r="Q104" s="43">
        <f t="shared" si="38"/>
        <v>0</v>
      </c>
      <c r="R104" s="503">
        <f t="shared" si="55"/>
        <v>0</v>
      </c>
      <c r="S104" s="502">
        <f t="shared" si="39"/>
        <v>0</v>
      </c>
      <c r="T104" s="43">
        <f t="shared" si="56"/>
        <v>0</v>
      </c>
      <c r="U104" s="43">
        <f t="shared" si="40"/>
        <v>0</v>
      </c>
      <c r="V104" s="503">
        <f t="shared" si="57"/>
        <v>10</v>
      </c>
      <c r="W104" s="502">
        <f t="shared" si="41"/>
        <v>0</v>
      </c>
      <c r="X104" s="43">
        <f t="shared" si="58"/>
        <v>0</v>
      </c>
      <c r="Y104" s="43">
        <f t="shared" si="42"/>
        <v>0</v>
      </c>
      <c r="Z104" s="503">
        <f t="shared" si="59"/>
        <v>10</v>
      </c>
      <c r="AA104" s="43">
        <f t="shared" si="43"/>
        <v>0</v>
      </c>
      <c r="AB104" s="43">
        <f t="shared" si="60"/>
        <v>0</v>
      </c>
      <c r="AC104" s="43">
        <f t="shared" si="44"/>
        <v>0</v>
      </c>
      <c r="AD104" s="43">
        <f t="shared" si="61"/>
        <v>0</v>
      </c>
      <c r="AE104" s="502">
        <f t="shared" si="45"/>
        <v>0</v>
      </c>
      <c r="AF104" s="43">
        <f t="shared" si="62"/>
        <v>0</v>
      </c>
      <c r="AG104" s="43">
        <f t="shared" si="46"/>
        <v>0</v>
      </c>
      <c r="AH104" s="503">
        <f t="shared" si="63"/>
        <v>0</v>
      </c>
      <c r="AI104" s="43">
        <f t="shared" si="47"/>
        <v>0</v>
      </c>
      <c r="AJ104" s="43">
        <f t="shared" si="64"/>
        <v>0</v>
      </c>
      <c r="AK104" s="43">
        <f t="shared" si="48"/>
        <v>0</v>
      </c>
      <c r="AL104" s="43">
        <f t="shared" si="65"/>
        <v>0</v>
      </c>
      <c r="AM104" s="502">
        <f t="shared" si="49"/>
        <v>0</v>
      </c>
      <c r="AN104" s="43">
        <f t="shared" si="66"/>
        <v>0</v>
      </c>
      <c r="AO104" s="43">
        <f t="shared" si="50"/>
        <v>0</v>
      </c>
      <c r="AP104" s="503">
        <f t="shared" si="67"/>
        <v>0</v>
      </c>
    </row>
    <row r="105" spans="11:42">
      <c r="K105" s="522">
        <f t="shared" si="51"/>
        <v>91</v>
      </c>
      <c r="L105" s="502">
        <f t="shared" si="52"/>
        <v>0</v>
      </c>
      <c r="M105" s="43">
        <f t="shared" si="36"/>
        <v>-2</v>
      </c>
      <c r="N105" s="43">
        <f t="shared" si="53"/>
        <v>0</v>
      </c>
      <c r="O105" s="502">
        <f t="shared" si="37"/>
        <v>0</v>
      </c>
      <c r="P105" s="43">
        <f t="shared" si="54"/>
        <v>0</v>
      </c>
      <c r="Q105" s="43">
        <f t="shared" si="38"/>
        <v>0</v>
      </c>
      <c r="R105" s="503">
        <f t="shared" si="55"/>
        <v>0</v>
      </c>
      <c r="S105" s="502">
        <f t="shared" si="39"/>
        <v>0</v>
      </c>
      <c r="T105" s="43">
        <f t="shared" si="56"/>
        <v>0</v>
      </c>
      <c r="U105" s="43">
        <f t="shared" si="40"/>
        <v>0</v>
      </c>
      <c r="V105" s="503">
        <f t="shared" si="57"/>
        <v>10</v>
      </c>
      <c r="W105" s="502">
        <f t="shared" si="41"/>
        <v>0</v>
      </c>
      <c r="X105" s="43">
        <f t="shared" si="58"/>
        <v>0</v>
      </c>
      <c r="Y105" s="43">
        <f t="shared" si="42"/>
        <v>0</v>
      </c>
      <c r="Z105" s="503">
        <f t="shared" si="59"/>
        <v>10</v>
      </c>
      <c r="AA105" s="43">
        <f t="shared" si="43"/>
        <v>0</v>
      </c>
      <c r="AB105" s="43">
        <f t="shared" si="60"/>
        <v>0</v>
      </c>
      <c r="AC105" s="43">
        <f t="shared" si="44"/>
        <v>0</v>
      </c>
      <c r="AD105" s="43">
        <f t="shared" si="61"/>
        <v>0</v>
      </c>
      <c r="AE105" s="502">
        <f t="shared" si="45"/>
        <v>0</v>
      </c>
      <c r="AF105" s="43">
        <f t="shared" si="62"/>
        <v>0</v>
      </c>
      <c r="AG105" s="43">
        <f t="shared" si="46"/>
        <v>0</v>
      </c>
      <c r="AH105" s="503">
        <f t="shared" si="63"/>
        <v>0</v>
      </c>
      <c r="AI105" s="43">
        <f t="shared" si="47"/>
        <v>0</v>
      </c>
      <c r="AJ105" s="43">
        <f t="shared" si="64"/>
        <v>0</v>
      </c>
      <c r="AK105" s="43">
        <f t="shared" si="48"/>
        <v>0</v>
      </c>
      <c r="AL105" s="43">
        <f t="shared" si="65"/>
        <v>0</v>
      </c>
      <c r="AM105" s="502">
        <f t="shared" si="49"/>
        <v>0</v>
      </c>
      <c r="AN105" s="43">
        <f t="shared" si="66"/>
        <v>0</v>
      </c>
      <c r="AO105" s="43">
        <f t="shared" si="50"/>
        <v>0</v>
      </c>
      <c r="AP105" s="503">
        <f t="shared" si="67"/>
        <v>0</v>
      </c>
    </row>
    <row r="106" spans="11:42">
      <c r="K106" s="522">
        <f t="shared" si="51"/>
        <v>92</v>
      </c>
      <c r="L106" s="502">
        <f t="shared" si="52"/>
        <v>0</v>
      </c>
      <c r="M106" s="43">
        <f t="shared" si="36"/>
        <v>-2</v>
      </c>
      <c r="N106" s="43">
        <f t="shared" si="53"/>
        <v>0</v>
      </c>
      <c r="O106" s="502">
        <f t="shared" si="37"/>
        <v>0</v>
      </c>
      <c r="P106" s="43">
        <f t="shared" si="54"/>
        <v>0</v>
      </c>
      <c r="Q106" s="43">
        <f t="shared" si="38"/>
        <v>0</v>
      </c>
      <c r="R106" s="503">
        <f t="shared" si="55"/>
        <v>0</v>
      </c>
      <c r="S106" s="502">
        <f t="shared" si="39"/>
        <v>0</v>
      </c>
      <c r="T106" s="43">
        <f t="shared" si="56"/>
        <v>0</v>
      </c>
      <c r="U106" s="43">
        <f t="shared" si="40"/>
        <v>0</v>
      </c>
      <c r="V106" s="503">
        <f t="shared" si="57"/>
        <v>10</v>
      </c>
      <c r="W106" s="502">
        <f t="shared" si="41"/>
        <v>0</v>
      </c>
      <c r="X106" s="43">
        <f t="shared" si="58"/>
        <v>0</v>
      </c>
      <c r="Y106" s="43">
        <f t="shared" si="42"/>
        <v>0</v>
      </c>
      <c r="Z106" s="503">
        <f t="shared" si="59"/>
        <v>10</v>
      </c>
      <c r="AA106" s="43">
        <f t="shared" si="43"/>
        <v>0</v>
      </c>
      <c r="AB106" s="43">
        <f t="shared" si="60"/>
        <v>0</v>
      </c>
      <c r="AC106" s="43">
        <f t="shared" si="44"/>
        <v>0</v>
      </c>
      <c r="AD106" s="43">
        <f t="shared" si="61"/>
        <v>0</v>
      </c>
      <c r="AE106" s="502">
        <f t="shared" si="45"/>
        <v>0</v>
      </c>
      <c r="AF106" s="43">
        <f t="shared" si="62"/>
        <v>0</v>
      </c>
      <c r="AG106" s="43">
        <f t="shared" si="46"/>
        <v>0</v>
      </c>
      <c r="AH106" s="503">
        <f t="shared" si="63"/>
        <v>0</v>
      </c>
      <c r="AI106" s="43">
        <f t="shared" si="47"/>
        <v>0</v>
      </c>
      <c r="AJ106" s="43">
        <f t="shared" si="64"/>
        <v>0</v>
      </c>
      <c r="AK106" s="43">
        <f t="shared" si="48"/>
        <v>0</v>
      </c>
      <c r="AL106" s="43">
        <f t="shared" si="65"/>
        <v>0</v>
      </c>
      <c r="AM106" s="502">
        <f t="shared" si="49"/>
        <v>0</v>
      </c>
      <c r="AN106" s="43">
        <f t="shared" si="66"/>
        <v>0</v>
      </c>
      <c r="AO106" s="43">
        <f t="shared" si="50"/>
        <v>0</v>
      </c>
      <c r="AP106" s="503">
        <f t="shared" si="67"/>
        <v>0</v>
      </c>
    </row>
    <row r="107" spans="11:42">
      <c r="K107" s="522">
        <f t="shared" si="51"/>
        <v>93</v>
      </c>
      <c r="L107" s="502">
        <f t="shared" si="52"/>
        <v>0</v>
      </c>
      <c r="M107" s="43">
        <f t="shared" si="36"/>
        <v>-2</v>
      </c>
      <c r="N107" s="43">
        <f t="shared" si="53"/>
        <v>0</v>
      </c>
      <c r="O107" s="502">
        <f t="shared" si="37"/>
        <v>0</v>
      </c>
      <c r="P107" s="43">
        <f t="shared" si="54"/>
        <v>0</v>
      </c>
      <c r="Q107" s="43">
        <f t="shared" si="38"/>
        <v>0</v>
      </c>
      <c r="R107" s="503">
        <f t="shared" si="55"/>
        <v>0</v>
      </c>
      <c r="S107" s="502">
        <f t="shared" si="39"/>
        <v>0</v>
      </c>
      <c r="T107" s="43">
        <f t="shared" si="56"/>
        <v>0</v>
      </c>
      <c r="U107" s="43">
        <f t="shared" si="40"/>
        <v>0</v>
      </c>
      <c r="V107" s="503">
        <f t="shared" si="57"/>
        <v>10</v>
      </c>
      <c r="W107" s="502">
        <f t="shared" si="41"/>
        <v>0</v>
      </c>
      <c r="X107" s="43">
        <f t="shared" si="58"/>
        <v>0</v>
      </c>
      <c r="Y107" s="43">
        <f t="shared" si="42"/>
        <v>0</v>
      </c>
      <c r="Z107" s="503">
        <f t="shared" si="59"/>
        <v>10</v>
      </c>
      <c r="AA107" s="43">
        <f t="shared" si="43"/>
        <v>0</v>
      </c>
      <c r="AB107" s="43">
        <f t="shared" si="60"/>
        <v>0</v>
      </c>
      <c r="AC107" s="43">
        <f t="shared" si="44"/>
        <v>0</v>
      </c>
      <c r="AD107" s="43">
        <f t="shared" si="61"/>
        <v>0</v>
      </c>
      <c r="AE107" s="502">
        <f t="shared" si="45"/>
        <v>0</v>
      </c>
      <c r="AF107" s="43">
        <f t="shared" si="62"/>
        <v>0</v>
      </c>
      <c r="AG107" s="43">
        <f t="shared" si="46"/>
        <v>0</v>
      </c>
      <c r="AH107" s="503">
        <f t="shared" si="63"/>
        <v>0</v>
      </c>
      <c r="AI107" s="43">
        <f t="shared" si="47"/>
        <v>0</v>
      </c>
      <c r="AJ107" s="43">
        <f t="shared" si="64"/>
        <v>0</v>
      </c>
      <c r="AK107" s="43">
        <f t="shared" si="48"/>
        <v>0</v>
      </c>
      <c r="AL107" s="43">
        <f t="shared" si="65"/>
        <v>0</v>
      </c>
      <c r="AM107" s="502">
        <f t="shared" si="49"/>
        <v>0</v>
      </c>
      <c r="AN107" s="43">
        <f t="shared" si="66"/>
        <v>0</v>
      </c>
      <c r="AO107" s="43">
        <f t="shared" si="50"/>
        <v>0</v>
      </c>
      <c r="AP107" s="503">
        <f t="shared" si="67"/>
        <v>0</v>
      </c>
    </row>
    <row r="108" spans="11:42">
      <c r="K108" s="522">
        <f t="shared" si="51"/>
        <v>94</v>
      </c>
      <c r="L108" s="502">
        <f t="shared" si="52"/>
        <v>0</v>
      </c>
      <c r="M108" s="43">
        <f t="shared" si="36"/>
        <v>-2</v>
      </c>
      <c r="N108" s="43">
        <f t="shared" si="53"/>
        <v>0</v>
      </c>
      <c r="O108" s="502">
        <f t="shared" si="37"/>
        <v>0</v>
      </c>
      <c r="P108" s="43">
        <f t="shared" si="54"/>
        <v>0</v>
      </c>
      <c r="Q108" s="43">
        <f t="shared" si="38"/>
        <v>0</v>
      </c>
      <c r="R108" s="503">
        <f t="shared" si="55"/>
        <v>0</v>
      </c>
      <c r="S108" s="502">
        <f t="shared" si="39"/>
        <v>0</v>
      </c>
      <c r="T108" s="43">
        <f t="shared" si="56"/>
        <v>0</v>
      </c>
      <c r="U108" s="43">
        <f t="shared" si="40"/>
        <v>0</v>
      </c>
      <c r="V108" s="503">
        <f t="shared" si="57"/>
        <v>10</v>
      </c>
      <c r="W108" s="502">
        <f t="shared" si="41"/>
        <v>0</v>
      </c>
      <c r="X108" s="43">
        <f t="shared" si="58"/>
        <v>0</v>
      </c>
      <c r="Y108" s="43">
        <f t="shared" si="42"/>
        <v>0</v>
      </c>
      <c r="Z108" s="503">
        <f t="shared" si="59"/>
        <v>10</v>
      </c>
      <c r="AA108" s="43">
        <f t="shared" si="43"/>
        <v>0</v>
      </c>
      <c r="AB108" s="43">
        <f t="shared" si="60"/>
        <v>0</v>
      </c>
      <c r="AC108" s="43">
        <f t="shared" si="44"/>
        <v>0</v>
      </c>
      <c r="AD108" s="43">
        <f t="shared" si="61"/>
        <v>0</v>
      </c>
      <c r="AE108" s="502">
        <f t="shared" si="45"/>
        <v>0</v>
      </c>
      <c r="AF108" s="43">
        <f t="shared" si="62"/>
        <v>0</v>
      </c>
      <c r="AG108" s="43">
        <f t="shared" si="46"/>
        <v>0</v>
      </c>
      <c r="AH108" s="503">
        <f t="shared" si="63"/>
        <v>0</v>
      </c>
      <c r="AI108" s="43">
        <f t="shared" si="47"/>
        <v>0</v>
      </c>
      <c r="AJ108" s="43">
        <f t="shared" si="64"/>
        <v>0</v>
      </c>
      <c r="AK108" s="43">
        <f t="shared" si="48"/>
        <v>0</v>
      </c>
      <c r="AL108" s="43">
        <f t="shared" si="65"/>
        <v>0</v>
      </c>
      <c r="AM108" s="502">
        <f t="shared" si="49"/>
        <v>0</v>
      </c>
      <c r="AN108" s="43">
        <f t="shared" si="66"/>
        <v>0</v>
      </c>
      <c r="AO108" s="43">
        <f t="shared" si="50"/>
        <v>0</v>
      </c>
      <c r="AP108" s="503">
        <f t="shared" si="67"/>
        <v>0</v>
      </c>
    </row>
    <row r="109" spans="11:42">
      <c r="K109" s="522">
        <f t="shared" si="51"/>
        <v>95</v>
      </c>
      <c r="L109" s="502">
        <f t="shared" si="52"/>
        <v>0</v>
      </c>
      <c r="M109" s="43">
        <f t="shared" si="36"/>
        <v>-2</v>
      </c>
      <c r="N109" s="43">
        <f t="shared" si="53"/>
        <v>0</v>
      </c>
      <c r="O109" s="502">
        <f t="shared" si="37"/>
        <v>0</v>
      </c>
      <c r="P109" s="43">
        <f t="shared" si="54"/>
        <v>0</v>
      </c>
      <c r="Q109" s="43">
        <f t="shared" si="38"/>
        <v>0</v>
      </c>
      <c r="R109" s="503">
        <f t="shared" si="55"/>
        <v>0</v>
      </c>
      <c r="S109" s="502">
        <f t="shared" si="39"/>
        <v>0</v>
      </c>
      <c r="T109" s="43">
        <f t="shared" si="56"/>
        <v>0</v>
      </c>
      <c r="U109" s="43">
        <f t="shared" si="40"/>
        <v>0</v>
      </c>
      <c r="V109" s="503">
        <f t="shared" si="57"/>
        <v>10</v>
      </c>
      <c r="W109" s="502">
        <f t="shared" si="41"/>
        <v>0</v>
      </c>
      <c r="X109" s="43">
        <f t="shared" si="58"/>
        <v>0</v>
      </c>
      <c r="Y109" s="43">
        <f t="shared" si="42"/>
        <v>0</v>
      </c>
      <c r="Z109" s="503">
        <f t="shared" si="59"/>
        <v>10</v>
      </c>
      <c r="AA109" s="43">
        <f t="shared" si="43"/>
        <v>0</v>
      </c>
      <c r="AB109" s="43">
        <f t="shared" si="60"/>
        <v>0</v>
      </c>
      <c r="AC109" s="43">
        <f t="shared" si="44"/>
        <v>0</v>
      </c>
      <c r="AD109" s="43">
        <f t="shared" si="61"/>
        <v>0</v>
      </c>
      <c r="AE109" s="502">
        <f t="shared" si="45"/>
        <v>0</v>
      </c>
      <c r="AF109" s="43">
        <f t="shared" si="62"/>
        <v>0</v>
      </c>
      <c r="AG109" s="43">
        <f t="shared" si="46"/>
        <v>0</v>
      </c>
      <c r="AH109" s="503">
        <f t="shared" si="63"/>
        <v>0</v>
      </c>
      <c r="AI109" s="43">
        <f t="shared" si="47"/>
        <v>0</v>
      </c>
      <c r="AJ109" s="43">
        <f t="shared" si="64"/>
        <v>0</v>
      </c>
      <c r="AK109" s="43">
        <f t="shared" si="48"/>
        <v>0</v>
      </c>
      <c r="AL109" s="43">
        <f t="shared" si="65"/>
        <v>0</v>
      </c>
      <c r="AM109" s="502">
        <f t="shared" si="49"/>
        <v>0</v>
      </c>
      <c r="AN109" s="43">
        <f t="shared" si="66"/>
        <v>0</v>
      </c>
      <c r="AO109" s="43">
        <f t="shared" si="50"/>
        <v>0</v>
      </c>
      <c r="AP109" s="503">
        <f t="shared" si="67"/>
        <v>0</v>
      </c>
    </row>
    <row r="110" spans="11:42">
      <c r="K110" s="522">
        <f t="shared" si="51"/>
        <v>96</v>
      </c>
      <c r="L110" s="502">
        <f t="shared" si="52"/>
        <v>0</v>
      </c>
      <c r="M110" s="43">
        <f t="shared" si="36"/>
        <v>-2</v>
      </c>
      <c r="N110" s="43">
        <f t="shared" si="53"/>
        <v>0</v>
      </c>
      <c r="O110" s="502">
        <f t="shared" si="37"/>
        <v>0</v>
      </c>
      <c r="P110" s="43">
        <f t="shared" si="54"/>
        <v>0</v>
      </c>
      <c r="Q110" s="43">
        <f t="shared" si="38"/>
        <v>0</v>
      </c>
      <c r="R110" s="503">
        <f t="shared" si="55"/>
        <v>0</v>
      </c>
      <c r="S110" s="502">
        <f t="shared" si="39"/>
        <v>0</v>
      </c>
      <c r="T110" s="43">
        <f t="shared" si="56"/>
        <v>0</v>
      </c>
      <c r="U110" s="43">
        <f t="shared" si="40"/>
        <v>0</v>
      </c>
      <c r="V110" s="503">
        <f t="shared" si="57"/>
        <v>10</v>
      </c>
      <c r="W110" s="502">
        <f t="shared" si="41"/>
        <v>0</v>
      </c>
      <c r="X110" s="43">
        <f t="shared" si="58"/>
        <v>0</v>
      </c>
      <c r="Y110" s="43">
        <f t="shared" si="42"/>
        <v>0</v>
      </c>
      <c r="Z110" s="503">
        <f t="shared" si="59"/>
        <v>10</v>
      </c>
      <c r="AA110" s="43">
        <f t="shared" si="43"/>
        <v>0</v>
      </c>
      <c r="AB110" s="43">
        <f t="shared" si="60"/>
        <v>0</v>
      </c>
      <c r="AC110" s="43">
        <f t="shared" si="44"/>
        <v>0</v>
      </c>
      <c r="AD110" s="43">
        <f t="shared" si="61"/>
        <v>0</v>
      </c>
      <c r="AE110" s="502">
        <f t="shared" si="45"/>
        <v>0</v>
      </c>
      <c r="AF110" s="43">
        <f t="shared" si="62"/>
        <v>0</v>
      </c>
      <c r="AG110" s="43">
        <f t="shared" si="46"/>
        <v>0</v>
      </c>
      <c r="AH110" s="503">
        <f t="shared" si="63"/>
        <v>0</v>
      </c>
      <c r="AI110" s="43">
        <f t="shared" si="47"/>
        <v>0</v>
      </c>
      <c r="AJ110" s="43">
        <f t="shared" si="64"/>
        <v>0</v>
      </c>
      <c r="AK110" s="43">
        <f t="shared" si="48"/>
        <v>0</v>
      </c>
      <c r="AL110" s="43">
        <f t="shared" si="65"/>
        <v>0</v>
      </c>
      <c r="AM110" s="502">
        <f t="shared" si="49"/>
        <v>0</v>
      </c>
      <c r="AN110" s="43">
        <f t="shared" si="66"/>
        <v>0</v>
      </c>
      <c r="AO110" s="43">
        <f t="shared" si="50"/>
        <v>0</v>
      </c>
      <c r="AP110" s="503">
        <f t="shared" si="67"/>
        <v>0</v>
      </c>
    </row>
    <row r="111" spans="11:42">
      <c r="K111" s="522">
        <f t="shared" si="51"/>
        <v>97</v>
      </c>
      <c r="L111" s="502">
        <f t="shared" si="52"/>
        <v>0</v>
      </c>
      <c r="M111" s="43">
        <f t="shared" si="36"/>
        <v>-2</v>
      </c>
      <c r="N111" s="43">
        <f t="shared" si="53"/>
        <v>0</v>
      </c>
      <c r="O111" s="502">
        <f t="shared" si="37"/>
        <v>0</v>
      </c>
      <c r="P111" s="43">
        <f t="shared" si="54"/>
        <v>0</v>
      </c>
      <c r="Q111" s="43">
        <f t="shared" si="38"/>
        <v>0</v>
      </c>
      <c r="R111" s="503">
        <f t="shared" si="55"/>
        <v>0</v>
      </c>
      <c r="S111" s="502">
        <f t="shared" si="39"/>
        <v>0</v>
      </c>
      <c r="T111" s="43">
        <f t="shared" si="56"/>
        <v>0</v>
      </c>
      <c r="U111" s="43">
        <f t="shared" si="40"/>
        <v>0</v>
      </c>
      <c r="V111" s="503">
        <f t="shared" si="57"/>
        <v>10</v>
      </c>
      <c r="W111" s="502">
        <f t="shared" si="41"/>
        <v>0</v>
      </c>
      <c r="X111" s="43">
        <f t="shared" si="58"/>
        <v>0</v>
      </c>
      <c r="Y111" s="43">
        <f t="shared" si="42"/>
        <v>0</v>
      </c>
      <c r="Z111" s="503">
        <f t="shared" si="59"/>
        <v>10</v>
      </c>
      <c r="AA111" s="43">
        <f t="shared" si="43"/>
        <v>0</v>
      </c>
      <c r="AB111" s="43">
        <f t="shared" si="60"/>
        <v>0</v>
      </c>
      <c r="AC111" s="43">
        <f t="shared" si="44"/>
        <v>0</v>
      </c>
      <c r="AD111" s="43">
        <f t="shared" si="61"/>
        <v>0</v>
      </c>
      <c r="AE111" s="502">
        <f t="shared" si="45"/>
        <v>0</v>
      </c>
      <c r="AF111" s="43">
        <f t="shared" si="62"/>
        <v>0</v>
      </c>
      <c r="AG111" s="43">
        <f t="shared" si="46"/>
        <v>0</v>
      </c>
      <c r="AH111" s="503">
        <f t="shared" si="63"/>
        <v>0</v>
      </c>
      <c r="AI111" s="43">
        <f t="shared" si="47"/>
        <v>0</v>
      </c>
      <c r="AJ111" s="43">
        <f t="shared" si="64"/>
        <v>0</v>
      </c>
      <c r="AK111" s="43">
        <f t="shared" si="48"/>
        <v>0</v>
      </c>
      <c r="AL111" s="43">
        <f t="shared" si="65"/>
        <v>0</v>
      </c>
      <c r="AM111" s="502">
        <f t="shared" si="49"/>
        <v>0</v>
      </c>
      <c r="AN111" s="43">
        <f t="shared" si="66"/>
        <v>0</v>
      </c>
      <c r="AO111" s="43">
        <f t="shared" si="50"/>
        <v>0</v>
      </c>
      <c r="AP111" s="503">
        <f t="shared" si="67"/>
        <v>0</v>
      </c>
    </row>
    <row r="112" spans="11:42">
      <c r="K112" s="522">
        <f t="shared" si="51"/>
        <v>98</v>
      </c>
      <c r="L112" s="502">
        <f t="shared" si="52"/>
        <v>0</v>
      </c>
      <c r="M112" s="43">
        <f t="shared" si="36"/>
        <v>-2</v>
      </c>
      <c r="N112" s="43">
        <f t="shared" si="53"/>
        <v>0</v>
      </c>
      <c r="O112" s="502">
        <f t="shared" si="37"/>
        <v>0</v>
      </c>
      <c r="P112" s="43">
        <f t="shared" si="54"/>
        <v>0</v>
      </c>
      <c r="Q112" s="43">
        <f t="shared" si="38"/>
        <v>0</v>
      </c>
      <c r="R112" s="503">
        <f t="shared" si="55"/>
        <v>0</v>
      </c>
      <c r="S112" s="502">
        <f t="shared" si="39"/>
        <v>0</v>
      </c>
      <c r="T112" s="43">
        <f t="shared" si="56"/>
        <v>0</v>
      </c>
      <c r="U112" s="43">
        <f t="shared" si="40"/>
        <v>0</v>
      </c>
      <c r="V112" s="503">
        <f t="shared" si="57"/>
        <v>10</v>
      </c>
      <c r="W112" s="502">
        <f t="shared" si="41"/>
        <v>0</v>
      </c>
      <c r="X112" s="43">
        <f t="shared" si="58"/>
        <v>0</v>
      </c>
      <c r="Y112" s="43">
        <f t="shared" si="42"/>
        <v>0</v>
      </c>
      <c r="Z112" s="503">
        <f t="shared" si="59"/>
        <v>10</v>
      </c>
      <c r="AA112" s="43">
        <f t="shared" si="43"/>
        <v>0</v>
      </c>
      <c r="AB112" s="43">
        <f t="shared" si="60"/>
        <v>0</v>
      </c>
      <c r="AC112" s="43">
        <f t="shared" si="44"/>
        <v>0</v>
      </c>
      <c r="AD112" s="43">
        <f t="shared" si="61"/>
        <v>0</v>
      </c>
      <c r="AE112" s="502">
        <f t="shared" si="45"/>
        <v>0</v>
      </c>
      <c r="AF112" s="43">
        <f t="shared" si="62"/>
        <v>0</v>
      </c>
      <c r="AG112" s="43">
        <f t="shared" si="46"/>
        <v>0</v>
      </c>
      <c r="AH112" s="503">
        <f t="shared" si="63"/>
        <v>0</v>
      </c>
      <c r="AI112" s="43">
        <f t="shared" si="47"/>
        <v>0</v>
      </c>
      <c r="AJ112" s="43">
        <f t="shared" si="64"/>
        <v>0</v>
      </c>
      <c r="AK112" s="43">
        <f t="shared" si="48"/>
        <v>0</v>
      </c>
      <c r="AL112" s="43">
        <f t="shared" si="65"/>
        <v>0</v>
      </c>
      <c r="AM112" s="502">
        <f t="shared" si="49"/>
        <v>0</v>
      </c>
      <c r="AN112" s="43">
        <f t="shared" si="66"/>
        <v>0</v>
      </c>
      <c r="AO112" s="43">
        <f t="shared" si="50"/>
        <v>0</v>
      </c>
      <c r="AP112" s="503">
        <f t="shared" si="67"/>
        <v>0</v>
      </c>
    </row>
    <row r="113" spans="11:42">
      <c r="K113" s="522">
        <f t="shared" si="51"/>
        <v>99</v>
      </c>
      <c r="L113" s="502">
        <f t="shared" si="52"/>
        <v>0</v>
      </c>
      <c r="M113" s="43">
        <f t="shared" si="36"/>
        <v>-2</v>
      </c>
      <c r="N113" s="43">
        <f t="shared" si="53"/>
        <v>0</v>
      </c>
      <c r="O113" s="502">
        <f t="shared" si="37"/>
        <v>0</v>
      </c>
      <c r="P113" s="43">
        <f t="shared" si="54"/>
        <v>0</v>
      </c>
      <c r="Q113" s="43">
        <f t="shared" si="38"/>
        <v>0</v>
      </c>
      <c r="R113" s="503">
        <f t="shared" si="55"/>
        <v>0</v>
      </c>
      <c r="S113" s="502">
        <f t="shared" si="39"/>
        <v>0</v>
      </c>
      <c r="T113" s="43">
        <f t="shared" si="56"/>
        <v>0</v>
      </c>
      <c r="U113" s="43">
        <f t="shared" si="40"/>
        <v>0</v>
      </c>
      <c r="V113" s="503">
        <f t="shared" si="57"/>
        <v>10</v>
      </c>
      <c r="W113" s="502">
        <f t="shared" si="41"/>
        <v>0</v>
      </c>
      <c r="X113" s="43">
        <f t="shared" si="58"/>
        <v>0</v>
      </c>
      <c r="Y113" s="43">
        <f t="shared" si="42"/>
        <v>0</v>
      </c>
      <c r="Z113" s="503">
        <f t="shared" si="59"/>
        <v>10</v>
      </c>
      <c r="AA113" s="43">
        <f t="shared" si="43"/>
        <v>0</v>
      </c>
      <c r="AB113" s="43">
        <f t="shared" si="60"/>
        <v>0</v>
      </c>
      <c r="AC113" s="43">
        <f t="shared" si="44"/>
        <v>0</v>
      </c>
      <c r="AD113" s="43">
        <f t="shared" si="61"/>
        <v>0</v>
      </c>
      <c r="AE113" s="502">
        <f t="shared" si="45"/>
        <v>0</v>
      </c>
      <c r="AF113" s="43">
        <f t="shared" si="62"/>
        <v>0</v>
      </c>
      <c r="AG113" s="43">
        <f t="shared" si="46"/>
        <v>0</v>
      </c>
      <c r="AH113" s="503">
        <f t="shared" si="63"/>
        <v>0</v>
      </c>
      <c r="AI113" s="43">
        <f t="shared" si="47"/>
        <v>0</v>
      </c>
      <c r="AJ113" s="43">
        <f t="shared" si="64"/>
        <v>0</v>
      </c>
      <c r="AK113" s="43">
        <f t="shared" si="48"/>
        <v>0</v>
      </c>
      <c r="AL113" s="43">
        <f t="shared" si="65"/>
        <v>0</v>
      </c>
      <c r="AM113" s="502">
        <f t="shared" si="49"/>
        <v>0</v>
      </c>
      <c r="AN113" s="43">
        <f t="shared" si="66"/>
        <v>0</v>
      </c>
      <c r="AO113" s="43">
        <f t="shared" si="50"/>
        <v>0</v>
      </c>
      <c r="AP113" s="503">
        <f t="shared" si="67"/>
        <v>0</v>
      </c>
    </row>
    <row r="114" spans="11:42">
      <c r="K114" s="522">
        <f t="shared" si="51"/>
        <v>100</v>
      </c>
      <c r="L114" s="502">
        <f t="shared" si="52"/>
        <v>0</v>
      </c>
      <c r="M114" s="43">
        <f t="shared" si="36"/>
        <v>-2</v>
      </c>
      <c r="N114" s="43">
        <f t="shared" si="53"/>
        <v>0</v>
      </c>
      <c r="O114" s="502">
        <f t="shared" si="37"/>
        <v>0</v>
      </c>
      <c r="P114" s="43">
        <f t="shared" si="54"/>
        <v>0</v>
      </c>
      <c r="Q114" s="43">
        <f t="shared" si="38"/>
        <v>0</v>
      </c>
      <c r="R114" s="503">
        <f t="shared" si="55"/>
        <v>0</v>
      </c>
      <c r="S114" s="502">
        <f t="shared" si="39"/>
        <v>0</v>
      </c>
      <c r="T114" s="43">
        <f t="shared" si="56"/>
        <v>0</v>
      </c>
      <c r="U114" s="43">
        <f t="shared" si="40"/>
        <v>0</v>
      </c>
      <c r="V114" s="503">
        <f t="shared" si="57"/>
        <v>10</v>
      </c>
      <c r="W114" s="502">
        <f t="shared" si="41"/>
        <v>0</v>
      </c>
      <c r="X114" s="43">
        <f t="shared" si="58"/>
        <v>0</v>
      </c>
      <c r="Y114" s="43">
        <f t="shared" si="42"/>
        <v>0</v>
      </c>
      <c r="Z114" s="503">
        <f t="shared" si="59"/>
        <v>10</v>
      </c>
      <c r="AA114" s="43">
        <f t="shared" si="43"/>
        <v>0</v>
      </c>
      <c r="AB114" s="43">
        <f t="shared" si="60"/>
        <v>0</v>
      </c>
      <c r="AC114" s="43">
        <f t="shared" si="44"/>
        <v>0</v>
      </c>
      <c r="AD114" s="43">
        <f t="shared" si="61"/>
        <v>0</v>
      </c>
      <c r="AE114" s="502">
        <f t="shared" si="45"/>
        <v>0</v>
      </c>
      <c r="AF114" s="43">
        <f t="shared" si="62"/>
        <v>0</v>
      </c>
      <c r="AG114" s="43">
        <f t="shared" si="46"/>
        <v>0</v>
      </c>
      <c r="AH114" s="503">
        <f t="shared" si="63"/>
        <v>0</v>
      </c>
      <c r="AI114" s="43">
        <f t="shared" si="47"/>
        <v>0</v>
      </c>
      <c r="AJ114" s="43">
        <f t="shared" si="64"/>
        <v>0</v>
      </c>
      <c r="AK114" s="43">
        <f t="shared" si="48"/>
        <v>0</v>
      </c>
      <c r="AL114" s="43">
        <f t="shared" si="65"/>
        <v>0</v>
      </c>
      <c r="AM114" s="502">
        <f t="shared" si="49"/>
        <v>0</v>
      </c>
      <c r="AN114" s="43">
        <f t="shared" si="66"/>
        <v>0</v>
      </c>
      <c r="AO114" s="43">
        <f t="shared" si="50"/>
        <v>0</v>
      </c>
      <c r="AP114" s="503">
        <f t="shared" si="67"/>
        <v>0</v>
      </c>
    </row>
    <row r="115" spans="11:42">
      <c r="K115" s="522">
        <f t="shared" si="51"/>
        <v>101</v>
      </c>
      <c r="L115" s="502">
        <f t="shared" si="52"/>
        <v>0</v>
      </c>
      <c r="M115" s="43">
        <f t="shared" si="36"/>
        <v>-2</v>
      </c>
      <c r="N115" s="43">
        <f t="shared" si="53"/>
        <v>0</v>
      </c>
      <c r="O115" s="502">
        <f t="shared" si="37"/>
        <v>0</v>
      </c>
      <c r="P115" s="43">
        <f t="shared" si="54"/>
        <v>0</v>
      </c>
      <c r="Q115" s="43">
        <f t="shared" si="38"/>
        <v>0</v>
      </c>
      <c r="R115" s="503">
        <f t="shared" si="55"/>
        <v>0</v>
      </c>
      <c r="S115" s="502">
        <f t="shared" si="39"/>
        <v>0</v>
      </c>
      <c r="T115" s="43">
        <f t="shared" si="56"/>
        <v>0</v>
      </c>
      <c r="U115" s="43">
        <f t="shared" si="40"/>
        <v>0</v>
      </c>
      <c r="V115" s="503">
        <f t="shared" si="57"/>
        <v>10</v>
      </c>
      <c r="W115" s="502">
        <f t="shared" si="41"/>
        <v>0</v>
      </c>
      <c r="X115" s="43">
        <f t="shared" si="58"/>
        <v>0</v>
      </c>
      <c r="Y115" s="43">
        <f t="shared" si="42"/>
        <v>0</v>
      </c>
      <c r="Z115" s="503">
        <f t="shared" si="59"/>
        <v>10</v>
      </c>
      <c r="AA115" s="43">
        <f t="shared" si="43"/>
        <v>0</v>
      </c>
      <c r="AB115" s="43">
        <f t="shared" si="60"/>
        <v>0</v>
      </c>
      <c r="AC115" s="43">
        <f t="shared" si="44"/>
        <v>0</v>
      </c>
      <c r="AD115" s="43">
        <f t="shared" si="61"/>
        <v>0</v>
      </c>
      <c r="AE115" s="502">
        <f t="shared" si="45"/>
        <v>0</v>
      </c>
      <c r="AF115" s="43">
        <f t="shared" si="62"/>
        <v>0</v>
      </c>
      <c r="AG115" s="43">
        <f t="shared" si="46"/>
        <v>0</v>
      </c>
      <c r="AH115" s="503">
        <f t="shared" si="63"/>
        <v>0</v>
      </c>
      <c r="AI115" s="43">
        <f t="shared" si="47"/>
        <v>0</v>
      </c>
      <c r="AJ115" s="43">
        <f t="shared" si="64"/>
        <v>0</v>
      </c>
      <c r="AK115" s="43">
        <f t="shared" si="48"/>
        <v>0</v>
      </c>
      <c r="AL115" s="43">
        <f t="shared" si="65"/>
        <v>0</v>
      </c>
      <c r="AM115" s="502">
        <f t="shared" si="49"/>
        <v>0</v>
      </c>
      <c r="AN115" s="43">
        <f t="shared" si="66"/>
        <v>0</v>
      </c>
      <c r="AO115" s="43">
        <f t="shared" si="50"/>
        <v>0</v>
      </c>
      <c r="AP115" s="503">
        <f t="shared" si="67"/>
        <v>0</v>
      </c>
    </row>
    <row r="116" spans="11:42">
      <c r="K116" s="522">
        <f t="shared" si="51"/>
        <v>102</v>
      </c>
      <c r="L116" s="502">
        <f t="shared" si="52"/>
        <v>0</v>
      </c>
      <c r="M116" s="43">
        <f t="shared" si="36"/>
        <v>-2</v>
      </c>
      <c r="N116" s="43">
        <f t="shared" si="53"/>
        <v>0</v>
      </c>
      <c r="O116" s="502">
        <f t="shared" si="37"/>
        <v>0</v>
      </c>
      <c r="P116" s="43">
        <f t="shared" si="54"/>
        <v>0</v>
      </c>
      <c r="Q116" s="43">
        <f t="shared" si="38"/>
        <v>0</v>
      </c>
      <c r="R116" s="503">
        <f t="shared" si="55"/>
        <v>0</v>
      </c>
      <c r="S116" s="502">
        <f t="shared" si="39"/>
        <v>0</v>
      </c>
      <c r="T116" s="43">
        <f t="shared" si="56"/>
        <v>0</v>
      </c>
      <c r="U116" s="43">
        <f t="shared" si="40"/>
        <v>0</v>
      </c>
      <c r="V116" s="503">
        <f t="shared" si="57"/>
        <v>10</v>
      </c>
      <c r="W116" s="502">
        <f t="shared" si="41"/>
        <v>0</v>
      </c>
      <c r="X116" s="43">
        <f t="shared" si="58"/>
        <v>0</v>
      </c>
      <c r="Y116" s="43">
        <f t="shared" si="42"/>
        <v>0</v>
      </c>
      <c r="Z116" s="503">
        <f t="shared" si="59"/>
        <v>10</v>
      </c>
      <c r="AA116" s="43">
        <f t="shared" si="43"/>
        <v>0</v>
      </c>
      <c r="AB116" s="43">
        <f t="shared" si="60"/>
        <v>0</v>
      </c>
      <c r="AC116" s="43">
        <f t="shared" si="44"/>
        <v>0</v>
      </c>
      <c r="AD116" s="43">
        <f t="shared" si="61"/>
        <v>0</v>
      </c>
      <c r="AE116" s="502">
        <f t="shared" si="45"/>
        <v>0</v>
      </c>
      <c r="AF116" s="43">
        <f t="shared" si="62"/>
        <v>0</v>
      </c>
      <c r="AG116" s="43">
        <f t="shared" si="46"/>
        <v>0</v>
      </c>
      <c r="AH116" s="503">
        <f t="shared" si="63"/>
        <v>0</v>
      </c>
      <c r="AI116" s="43">
        <f t="shared" si="47"/>
        <v>0</v>
      </c>
      <c r="AJ116" s="43">
        <f t="shared" si="64"/>
        <v>0</v>
      </c>
      <c r="AK116" s="43">
        <f t="shared" si="48"/>
        <v>0</v>
      </c>
      <c r="AL116" s="43">
        <f t="shared" si="65"/>
        <v>0</v>
      </c>
      <c r="AM116" s="502">
        <f t="shared" si="49"/>
        <v>0</v>
      </c>
      <c r="AN116" s="43">
        <f t="shared" si="66"/>
        <v>0</v>
      </c>
      <c r="AO116" s="43">
        <f t="shared" si="50"/>
        <v>0</v>
      </c>
      <c r="AP116" s="503">
        <f t="shared" si="67"/>
        <v>0</v>
      </c>
    </row>
    <row r="117" spans="11:42">
      <c r="K117" s="522">
        <f t="shared" si="51"/>
        <v>103</v>
      </c>
      <c r="L117" s="502">
        <f t="shared" si="52"/>
        <v>0</v>
      </c>
      <c r="M117" s="43">
        <f t="shared" si="36"/>
        <v>-2</v>
      </c>
      <c r="N117" s="43">
        <f t="shared" si="53"/>
        <v>0</v>
      </c>
      <c r="O117" s="502">
        <f t="shared" si="37"/>
        <v>0</v>
      </c>
      <c r="P117" s="43">
        <f t="shared" si="54"/>
        <v>0</v>
      </c>
      <c r="Q117" s="43">
        <f t="shared" si="38"/>
        <v>0</v>
      </c>
      <c r="R117" s="503">
        <f t="shared" si="55"/>
        <v>0</v>
      </c>
      <c r="S117" s="502">
        <f t="shared" si="39"/>
        <v>0</v>
      </c>
      <c r="T117" s="43">
        <f t="shared" si="56"/>
        <v>0</v>
      </c>
      <c r="U117" s="43">
        <f t="shared" si="40"/>
        <v>0</v>
      </c>
      <c r="V117" s="503">
        <f t="shared" si="57"/>
        <v>10</v>
      </c>
      <c r="W117" s="502">
        <f t="shared" si="41"/>
        <v>0</v>
      </c>
      <c r="X117" s="43">
        <f t="shared" si="58"/>
        <v>0</v>
      </c>
      <c r="Y117" s="43">
        <f t="shared" si="42"/>
        <v>0</v>
      </c>
      <c r="Z117" s="503">
        <f t="shared" si="59"/>
        <v>10</v>
      </c>
      <c r="AA117" s="43">
        <f t="shared" si="43"/>
        <v>0</v>
      </c>
      <c r="AB117" s="43">
        <f t="shared" si="60"/>
        <v>0</v>
      </c>
      <c r="AC117" s="43">
        <f t="shared" si="44"/>
        <v>0</v>
      </c>
      <c r="AD117" s="43">
        <f t="shared" si="61"/>
        <v>0</v>
      </c>
      <c r="AE117" s="502">
        <f t="shared" si="45"/>
        <v>0</v>
      </c>
      <c r="AF117" s="43">
        <f t="shared" si="62"/>
        <v>0</v>
      </c>
      <c r="AG117" s="43">
        <f t="shared" si="46"/>
        <v>0</v>
      </c>
      <c r="AH117" s="503">
        <f t="shared" si="63"/>
        <v>0</v>
      </c>
      <c r="AI117" s="43">
        <f t="shared" si="47"/>
        <v>0</v>
      </c>
      <c r="AJ117" s="43">
        <f t="shared" si="64"/>
        <v>0</v>
      </c>
      <c r="AK117" s="43">
        <f t="shared" si="48"/>
        <v>0</v>
      </c>
      <c r="AL117" s="43">
        <f t="shared" si="65"/>
        <v>0</v>
      </c>
      <c r="AM117" s="502">
        <f t="shared" si="49"/>
        <v>0</v>
      </c>
      <c r="AN117" s="43">
        <f t="shared" si="66"/>
        <v>0</v>
      </c>
      <c r="AO117" s="43">
        <f t="shared" si="50"/>
        <v>0</v>
      </c>
      <c r="AP117" s="503">
        <f t="shared" si="67"/>
        <v>0</v>
      </c>
    </row>
    <row r="118" spans="11:42">
      <c r="K118" s="522">
        <f t="shared" si="51"/>
        <v>104</v>
      </c>
      <c r="L118" s="502">
        <f t="shared" si="52"/>
        <v>0</v>
      </c>
      <c r="M118" s="43">
        <f t="shared" si="36"/>
        <v>-2</v>
      </c>
      <c r="N118" s="43">
        <f t="shared" si="53"/>
        <v>0</v>
      </c>
      <c r="O118" s="502">
        <f t="shared" si="37"/>
        <v>0</v>
      </c>
      <c r="P118" s="43">
        <f t="shared" si="54"/>
        <v>0</v>
      </c>
      <c r="Q118" s="43">
        <f t="shared" si="38"/>
        <v>0</v>
      </c>
      <c r="R118" s="503">
        <f t="shared" si="55"/>
        <v>0</v>
      </c>
      <c r="S118" s="502">
        <f t="shared" si="39"/>
        <v>0</v>
      </c>
      <c r="T118" s="43">
        <f t="shared" si="56"/>
        <v>0</v>
      </c>
      <c r="U118" s="43">
        <f t="shared" si="40"/>
        <v>0</v>
      </c>
      <c r="V118" s="503">
        <f t="shared" si="57"/>
        <v>10</v>
      </c>
      <c r="W118" s="502">
        <f t="shared" si="41"/>
        <v>0</v>
      </c>
      <c r="X118" s="43">
        <f t="shared" si="58"/>
        <v>0</v>
      </c>
      <c r="Y118" s="43">
        <f t="shared" si="42"/>
        <v>0</v>
      </c>
      <c r="Z118" s="503">
        <f t="shared" si="59"/>
        <v>10</v>
      </c>
      <c r="AA118" s="43">
        <f t="shared" si="43"/>
        <v>0</v>
      </c>
      <c r="AB118" s="43">
        <f t="shared" si="60"/>
        <v>0</v>
      </c>
      <c r="AC118" s="43">
        <f t="shared" si="44"/>
        <v>0</v>
      </c>
      <c r="AD118" s="43">
        <f t="shared" si="61"/>
        <v>0</v>
      </c>
      <c r="AE118" s="502">
        <f t="shared" si="45"/>
        <v>0</v>
      </c>
      <c r="AF118" s="43">
        <f t="shared" si="62"/>
        <v>0</v>
      </c>
      <c r="AG118" s="43">
        <f t="shared" si="46"/>
        <v>0</v>
      </c>
      <c r="AH118" s="503">
        <f t="shared" si="63"/>
        <v>0</v>
      </c>
      <c r="AI118" s="43">
        <f t="shared" si="47"/>
        <v>0</v>
      </c>
      <c r="AJ118" s="43">
        <f t="shared" si="64"/>
        <v>0</v>
      </c>
      <c r="AK118" s="43">
        <f t="shared" si="48"/>
        <v>0</v>
      </c>
      <c r="AL118" s="43">
        <f t="shared" si="65"/>
        <v>0</v>
      </c>
      <c r="AM118" s="502">
        <f t="shared" si="49"/>
        <v>0</v>
      </c>
      <c r="AN118" s="43">
        <f t="shared" si="66"/>
        <v>0</v>
      </c>
      <c r="AO118" s="43">
        <f t="shared" si="50"/>
        <v>0</v>
      </c>
      <c r="AP118" s="503">
        <f t="shared" si="67"/>
        <v>0</v>
      </c>
    </row>
    <row r="119" spans="11:42">
      <c r="K119" s="522">
        <f t="shared" si="51"/>
        <v>105</v>
      </c>
      <c r="L119" s="502">
        <f t="shared" si="52"/>
        <v>0</v>
      </c>
      <c r="M119" s="43">
        <f t="shared" si="36"/>
        <v>-2</v>
      </c>
      <c r="N119" s="43">
        <f t="shared" si="53"/>
        <v>0</v>
      </c>
      <c r="O119" s="502">
        <f t="shared" si="37"/>
        <v>0</v>
      </c>
      <c r="P119" s="43">
        <f t="shared" si="54"/>
        <v>0</v>
      </c>
      <c r="Q119" s="43">
        <f t="shared" si="38"/>
        <v>0</v>
      </c>
      <c r="R119" s="503">
        <f t="shared" si="55"/>
        <v>0</v>
      </c>
      <c r="S119" s="502">
        <f t="shared" si="39"/>
        <v>0</v>
      </c>
      <c r="T119" s="43">
        <f t="shared" si="56"/>
        <v>0</v>
      </c>
      <c r="U119" s="43">
        <f t="shared" si="40"/>
        <v>0</v>
      </c>
      <c r="V119" s="503">
        <f t="shared" si="57"/>
        <v>10</v>
      </c>
      <c r="W119" s="502">
        <f t="shared" si="41"/>
        <v>0</v>
      </c>
      <c r="X119" s="43">
        <f t="shared" si="58"/>
        <v>0</v>
      </c>
      <c r="Y119" s="43">
        <f t="shared" si="42"/>
        <v>0</v>
      </c>
      <c r="Z119" s="503">
        <f t="shared" si="59"/>
        <v>10</v>
      </c>
      <c r="AA119" s="43">
        <f t="shared" si="43"/>
        <v>0</v>
      </c>
      <c r="AB119" s="43">
        <f t="shared" si="60"/>
        <v>0</v>
      </c>
      <c r="AC119" s="43">
        <f t="shared" si="44"/>
        <v>0</v>
      </c>
      <c r="AD119" s="43">
        <f t="shared" si="61"/>
        <v>0</v>
      </c>
      <c r="AE119" s="502">
        <f t="shared" si="45"/>
        <v>0</v>
      </c>
      <c r="AF119" s="43">
        <f t="shared" si="62"/>
        <v>0</v>
      </c>
      <c r="AG119" s="43">
        <f t="shared" si="46"/>
        <v>0</v>
      </c>
      <c r="AH119" s="503">
        <f t="shared" si="63"/>
        <v>0</v>
      </c>
      <c r="AI119" s="43">
        <f t="shared" si="47"/>
        <v>0</v>
      </c>
      <c r="AJ119" s="43">
        <f t="shared" si="64"/>
        <v>0</v>
      </c>
      <c r="AK119" s="43">
        <f t="shared" si="48"/>
        <v>0</v>
      </c>
      <c r="AL119" s="43">
        <f t="shared" si="65"/>
        <v>0</v>
      </c>
      <c r="AM119" s="502">
        <f t="shared" si="49"/>
        <v>0</v>
      </c>
      <c r="AN119" s="43">
        <f t="shared" si="66"/>
        <v>0</v>
      </c>
      <c r="AO119" s="43">
        <f t="shared" si="50"/>
        <v>0</v>
      </c>
      <c r="AP119" s="503">
        <f t="shared" si="67"/>
        <v>0</v>
      </c>
    </row>
    <row r="120" spans="11:42">
      <c r="K120" s="522">
        <f t="shared" si="51"/>
        <v>106</v>
      </c>
      <c r="L120" s="502">
        <f t="shared" si="52"/>
        <v>0</v>
      </c>
      <c r="M120" s="43">
        <f t="shared" si="36"/>
        <v>-2</v>
      </c>
      <c r="N120" s="43">
        <f t="shared" si="53"/>
        <v>0</v>
      </c>
      <c r="O120" s="502">
        <f t="shared" si="37"/>
        <v>0</v>
      </c>
      <c r="P120" s="43">
        <f t="shared" si="54"/>
        <v>0</v>
      </c>
      <c r="Q120" s="43">
        <f t="shared" si="38"/>
        <v>0</v>
      </c>
      <c r="R120" s="503">
        <f t="shared" si="55"/>
        <v>0</v>
      </c>
      <c r="S120" s="502">
        <f t="shared" si="39"/>
        <v>0</v>
      </c>
      <c r="T120" s="43">
        <f t="shared" si="56"/>
        <v>0</v>
      </c>
      <c r="U120" s="43">
        <f t="shared" si="40"/>
        <v>0</v>
      </c>
      <c r="V120" s="503">
        <f t="shared" si="57"/>
        <v>10</v>
      </c>
      <c r="W120" s="502">
        <f t="shared" si="41"/>
        <v>0</v>
      </c>
      <c r="X120" s="43">
        <f t="shared" si="58"/>
        <v>0</v>
      </c>
      <c r="Y120" s="43">
        <f t="shared" si="42"/>
        <v>0</v>
      </c>
      <c r="Z120" s="503">
        <f t="shared" si="59"/>
        <v>10</v>
      </c>
      <c r="AA120" s="43">
        <f t="shared" si="43"/>
        <v>0</v>
      </c>
      <c r="AB120" s="43">
        <f t="shared" si="60"/>
        <v>0</v>
      </c>
      <c r="AC120" s="43">
        <f t="shared" si="44"/>
        <v>0</v>
      </c>
      <c r="AD120" s="43">
        <f t="shared" si="61"/>
        <v>0</v>
      </c>
      <c r="AE120" s="502">
        <f t="shared" si="45"/>
        <v>0</v>
      </c>
      <c r="AF120" s="43">
        <f t="shared" si="62"/>
        <v>0</v>
      </c>
      <c r="AG120" s="43">
        <f t="shared" si="46"/>
        <v>0</v>
      </c>
      <c r="AH120" s="503">
        <f t="shared" si="63"/>
        <v>0</v>
      </c>
      <c r="AI120" s="43">
        <f t="shared" si="47"/>
        <v>0</v>
      </c>
      <c r="AJ120" s="43">
        <f t="shared" si="64"/>
        <v>0</v>
      </c>
      <c r="AK120" s="43">
        <f t="shared" si="48"/>
        <v>0</v>
      </c>
      <c r="AL120" s="43">
        <f t="shared" si="65"/>
        <v>0</v>
      </c>
      <c r="AM120" s="502">
        <f t="shared" si="49"/>
        <v>0</v>
      </c>
      <c r="AN120" s="43">
        <f t="shared" si="66"/>
        <v>0</v>
      </c>
      <c r="AO120" s="43">
        <f t="shared" si="50"/>
        <v>0</v>
      </c>
      <c r="AP120" s="503">
        <f t="shared" si="67"/>
        <v>0</v>
      </c>
    </row>
    <row r="121" spans="11:42">
      <c r="K121" s="522">
        <f t="shared" si="51"/>
        <v>107</v>
      </c>
      <c r="L121" s="502">
        <f t="shared" si="52"/>
        <v>0</v>
      </c>
      <c r="M121" s="43">
        <f t="shared" si="36"/>
        <v>-2</v>
      </c>
      <c r="N121" s="43">
        <f t="shared" si="53"/>
        <v>0</v>
      </c>
      <c r="O121" s="502">
        <f t="shared" si="37"/>
        <v>0</v>
      </c>
      <c r="P121" s="43">
        <f t="shared" si="54"/>
        <v>0</v>
      </c>
      <c r="Q121" s="43">
        <f t="shared" si="38"/>
        <v>0</v>
      </c>
      <c r="R121" s="503">
        <f t="shared" si="55"/>
        <v>0</v>
      </c>
      <c r="S121" s="502">
        <f t="shared" si="39"/>
        <v>0</v>
      </c>
      <c r="T121" s="43">
        <f t="shared" si="56"/>
        <v>0</v>
      </c>
      <c r="U121" s="43">
        <f t="shared" si="40"/>
        <v>0</v>
      </c>
      <c r="V121" s="503">
        <f t="shared" si="57"/>
        <v>10</v>
      </c>
      <c r="W121" s="502">
        <f t="shared" si="41"/>
        <v>0</v>
      </c>
      <c r="X121" s="43">
        <f t="shared" si="58"/>
        <v>0</v>
      </c>
      <c r="Y121" s="43">
        <f t="shared" si="42"/>
        <v>0</v>
      </c>
      <c r="Z121" s="503">
        <f t="shared" si="59"/>
        <v>10</v>
      </c>
      <c r="AA121" s="43">
        <f t="shared" si="43"/>
        <v>0</v>
      </c>
      <c r="AB121" s="43">
        <f t="shared" si="60"/>
        <v>0</v>
      </c>
      <c r="AC121" s="43">
        <f t="shared" si="44"/>
        <v>0</v>
      </c>
      <c r="AD121" s="43">
        <f t="shared" si="61"/>
        <v>0</v>
      </c>
      <c r="AE121" s="502">
        <f t="shared" si="45"/>
        <v>0</v>
      </c>
      <c r="AF121" s="43">
        <f t="shared" si="62"/>
        <v>0</v>
      </c>
      <c r="AG121" s="43">
        <f t="shared" si="46"/>
        <v>0</v>
      </c>
      <c r="AH121" s="503">
        <f t="shared" si="63"/>
        <v>0</v>
      </c>
      <c r="AI121" s="43">
        <f t="shared" si="47"/>
        <v>0</v>
      </c>
      <c r="AJ121" s="43">
        <f t="shared" si="64"/>
        <v>0</v>
      </c>
      <c r="AK121" s="43">
        <f t="shared" si="48"/>
        <v>0</v>
      </c>
      <c r="AL121" s="43">
        <f t="shared" si="65"/>
        <v>0</v>
      </c>
      <c r="AM121" s="502">
        <f t="shared" si="49"/>
        <v>0</v>
      </c>
      <c r="AN121" s="43">
        <f t="shared" si="66"/>
        <v>0</v>
      </c>
      <c r="AO121" s="43">
        <f t="shared" si="50"/>
        <v>0</v>
      </c>
      <c r="AP121" s="503">
        <f t="shared" si="67"/>
        <v>0</v>
      </c>
    </row>
    <row r="122" spans="11:42">
      <c r="K122" s="522">
        <f t="shared" si="51"/>
        <v>108</v>
      </c>
      <c r="L122" s="502">
        <f t="shared" si="52"/>
        <v>0</v>
      </c>
      <c r="M122" s="43">
        <f t="shared" si="36"/>
        <v>-2</v>
      </c>
      <c r="N122" s="43">
        <f t="shared" si="53"/>
        <v>0</v>
      </c>
      <c r="O122" s="502">
        <f t="shared" si="37"/>
        <v>0</v>
      </c>
      <c r="P122" s="43">
        <f t="shared" si="54"/>
        <v>0</v>
      </c>
      <c r="Q122" s="43">
        <f t="shared" si="38"/>
        <v>0</v>
      </c>
      <c r="R122" s="503">
        <f t="shared" si="55"/>
        <v>0</v>
      </c>
      <c r="S122" s="502">
        <f t="shared" si="39"/>
        <v>0</v>
      </c>
      <c r="T122" s="43">
        <f t="shared" si="56"/>
        <v>0</v>
      </c>
      <c r="U122" s="43">
        <f t="shared" si="40"/>
        <v>0</v>
      </c>
      <c r="V122" s="503">
        <f t="shared" si="57"/>
        <v>10</v>
      </c>
      <c r="W122" s="502">
        <f t="shared" si="41"/>
        <v>0</v>
      </c>
      <c r="X122" s="43">
        <f t="shared" si="58"/>
        <v>0</v>
      </c>
      <c r="Y122" s="43">
        <f t="shared" si="42"/>
        <v>0</v>
      </c>
      <c r="Z122" s="503">
        <f t="shared" si="59"/>
        <v>10</v>
      </c>
      <c r="AA122" s="43">
        <f t="shared" si="43"/>
        <v>0</v>
      </c>
      <c r="AB122" s="43">
        <f t="shared" si="60"/>
        <v>0</v>
      </c>
      <c r="AC122" s="43">
        <f t="shared" si="44"/>
        <v>0</v>
      </c>
      <c r="AD122" s="43">
        <f t="shared" si="61"/>
        <v>0</v>
      </c>
      <c r="AE122" s="502">
        <f t="shared" si="45"/>
        <v>0</v>
      </c>
      <c r="AF122" s="43">
        <f t="shared" si="62"/>
        <v>0</v>
      </c>
      <c r="AG122" s="43">
        <f t="shared" si="46"/>
        <v>0</v>
      </c>
      <c r="AH122" s="503">
        <f t="shared" si="63"/>
        <v>0</v>
      </c>
      <c r="AI122" s="43">
        <f t="shared" si="47"/>
        <v>0</v>
      </c>
      <c r="AJ122" s="43">
        <f t="shared" si="64"/>
        <v>0</v>
      </c>
      <c r="AK122" s="43">
        <f t="shared" si="48"/>
        <v>0</v>
      </c>
      <c r="AL122" s="43">
        <f t="shared" si="65"/>
        <v>0</v>
      </c>
      <c r="AM122" s="502">
        <f t="shared" si="49"/>
        <v>0</v>
      </c>
      <c r="AN122" s="43">
        <f t="shared" si="66"/>
        <v>0</v>
      </c>
      <c r="AO122" s="43">
        <f t="shared" si="50"/>
        <v>0</v>
      </c>
      <c r="AP122" s="503">
        <f t="shared" si="67"/>
        <v>0</v>
      </c>
    </row>
    <row r="123" spans="11:42">
      <c r="K123" s="522">
        <f t="shared" si="51"/>
        <v>109</v>
      </c>
      <c r="L123" s="502">
        <f t="shared" si="52"/>
        <v>0</v>
      </c>
      <c r="M123" s="43">
        <f t="shared" si="36"/>
        <v>-2</v>
      </c>
      <c r="N123" s="43">
        <f t="shared" si="53"/>
        <v>0</v>
      </c>
      <c r="O123" s="502">
        <f t="shared" si="37"/>
        <v>0</v>
      </c>
      <c r="P123" s="43">
        <f t="shared" si="54"/>
        <v>0</v>
      </c>
      <c r="Q123" s="43">
        <f t="shared" si="38"/>
        <v>0</v>
      </c>
      <c r="R123" s="503">
        <f t="shared" si="55"/>
        <v>0</v>
      </c>
      <c r="S123" s="502">
        <f t="shared" si="39"/>
        <v>0</v>
      </c>
      <c r="T123" s="43">
        <f t="shared" si="56"/>
        <v>0</v>
      </c>
      <c r="U123" s="43">
        <f t="shared" si="40"/>
        <v>0</v>
      </c>
      <c r="V123" s="503">
        <f t="shared" si="57"/>
        <v>10</v>
      </c>
      <c r="W123" s="502">
        <f t="shared" si="41"/>
        <v>0</v>
      </c>
      <c r="X123" s="43">
        <f t="shared" si="58"/>
        <v>0</v>
      </c>
      <c r="Y123" s="43">
        <f t="shared" si="42"/>
        <v>0</v>
      </c>
      <c r="Z123" s="503">
        <f t="shared" si="59"/>
        <v>10</v>
      </c>
      <c r="AA123" s="43">
        <f t="shared" si="43"/>
        <v>0</v>
      </c>
      <c r="AB123" s="43">
        <f t="shared" si="60"/>
        <v>0</v>
      </c>
      <c r="AC123" s="43">
        <f t="shared" si="44"/>
        <v>0</v>
      </c>
      <c r="AD123" s="43">
        <f t="shared" si="61"/>
        <v>0</v>
      </c>
      <c r="AE123" s="502">
        <f t="shared" si="45"/>
        <v>0</v>
      </c>
      <c r="AF123" s="43">
        <f t="shared" si="62"/>
        <v>0</v>
      </c>
      <c r="AG123" s="43">
        <f t="shared" si="46"/>
        <v>0</v>
      </c>
      <c r="AH123" s="503">
        <f t="shared" si="63"/>
        <v>0</v>
      </c>
      <c r="AI123" s="43">
        <f t="shared" si="47"/>
        <v>0</v>
      </c>
      <c r="AJ123" s="43">
        <f t="shared" si="64"/>
        <v>0</v>
      </c>
      <c r="AK123" s="43">
        <f t="shared" si="48"/>
        <v>0</v>
      </c>
      <c r="AL123" s="43">
        <f t="shared" si="65"/>
        <v>0</v>
      </c>
      <c r="AM123" s="502">
        <f t="shared" si="49"/>
        <v>0</v>
      </c>
      <c r="AN123" s="43">
        <f t="shared" si="66"/>
        <v>0</v>
      </c>
      <c r="AO123" s="43">
        <f t="shared" si="50"/>
        <v>0</v>
      </c>
      <c r="AP123" s="503">
        <f t="shared" si="67"/>
        <v>0</v>
      </c>
    </row>
    <row r="124" spans="11:42">
      <c r="K124" s="522">
        <f t="shared" si="51"/>
        <v>110</v>
      </c>
      <c r="L124" s="502">
        <f t="shared" si="52"/>
        <v>0</v>
      </c>
      <c r="M124" s="43">
        <f t="shared" si="36"/>
        <v>-2</v>
      </c>
      <c r="N124" s="43">
        <f t="shared" si="53"/>
        <v>0</v>
      </c>
      <c r="O124" s="502">
        <f t="shared" si="37"/>
        <v>0</v>
      </c>
      <c r="P124" s="43">
        <f t="shared" si="54"/>
        <v>0</v>
      </c>
      <c r="Q124" s="43">
        <f t="shared" si="38"/>
        <v>0</v>
      </c>
      <c r="R124" s="503">
        <f t="shared" si="55"/>
        <v>0</v>
      </c>
      <c r="S124" s="502">
        <f t="shared" si="39"/>
        <v>0</v>
      </c>
      <c r="T124" s="43">
        <f t="shared" si="56"/>
        <v>0</v>
      </c>
      <c r="U124" s="43">
        <f t="shared" si="40"/>
        <v>0</v>
      </c>
      <c r="V124" s="503">
        <f t="shared" si="57"/>
        <v>10</v>
      </c>
      <c r="W124" s="502">
        <f t="shared" si="41"/>
        <v>0</v>
      </c>
      <c r="X124" s="43">
        <f t="shared" si="58"/>
        <v>0</v>
      </c>
      <c r="Y124" s="43">
        <f t="shared" si="42"/>
        <v>0</v>
      </c>
      <c r="Z124" s="503">
        <f t="shared" si="59"/>
        <v>10</v>
      </c>
      <c r="AA124" s="43">
        <f t="shared" si="43"/>
        <v>0</v>
      </c>
      <c r="AB124" s="43">
        <f t="shared" si="60"/>
        <v>0</v>
      </c>
      <c r="AC124" s="43">
        <f t="shared" si="44"/>
        <v>0</v>
      </c>
      <c r="AD124" s="43">
        <f t="shared" si="61"/>
        <v>0</v>
      </c>
      <c r="AE124" s="502">
        <f t="shared" si="45"/>
        <v>0</v>
      </c>
      <c r="AF124" s="43">
        <f t="shared" si="62"/>
        <v>0</v>
      </c>
      <c r="AG124" s="43">
        <f t="shared" si="46"/>
        <v>0</v>
      </c>
      <c r="AH124" s="503">
        <f t="shared" si="63"/>
        <v>0</v>
      </c>
      <c r="AI124" s="43">
        <f t="shared" si="47"/>
        <v>0</v>
      </c>
      <c r="AJ124" s="43">
        <f t="shared" si="64"/>
        <v>0</v>
      </c>
      <c r="AK124" s="43">
        <f t="shared" si="48"/>
        <v>0</v>
      </c>
      <c r="AL124" s="43">
        <f t="shared" si="65"/>
        <v>0</v>
      </c>
      <c r="AM124" s="502">
        <f t="shared" si="49"/>
        <v>0</v>
      </c>
      <c r="AN124" s="43">
        <f t="shared" si="66"/>
        <v>0</v>
      </c>
      <c r="AO124" s="43">
        <f t="shared" si="50"/>
        <v>0</v>
      </c>
      <c r="AP124" s="503">
        <f t="shared" si="67"/>
        <v>0</v>
      </c>
    </row>
    <row r="125" spans="11:42">
      <c r="K125" s="522">
        <f t="shared" si="51"/>
        <v>111</v>
      </c>
      <c r="L125" s="502">
        <f t="shared" si="52"/>
        <v>0</v>
      </c>
      <c r="M125" s="43">
        <f t="shared" si="36"/>
        <v>-2</v>
      </c>
      <c r="N125" s="43">
        <f t="shared" si="53"/>
        <v>0</v>
      </c>
      <c r="O125" s="502">
        <f t="shared" si="37"/>
        <v>0</v>
      </c>
      <c r="P125" s="43">
        <f t="shared" si="54"/>
        <v>0</v>
      </c>
      <c r="Q125" s="43">
        <f t="shared" si="38"/>
        <v>0</v>
      </c>
      <c r="R125" s="503">
        <f t="shared" si="55"/>
        <v>0</v>
      </c>
      <c r="S125" s="502">
        <f t="shared" si="39"/>
        <v>0</v>
      </c>
      <c r="T125" s="43">
        <f t="shared" si="56"/>
        <v>0</v>
      </c>
      <c r="U125" s="43">
        <f t="shared" si="40"/>
        <v>0</v>
      </c>
      <c r="V125" s="503">
        <f t="shared" si="57"/>
        <v>10</v>
      </c>
      <c r="W125" s="502">
        <f t="shared" si="41"/>
        <v>0</v>
      </c>
      <c r="X125" s="43">
        <f t="shared" si="58"/>
        <v>0</v>
      </c>
      <c r="Y125" s="43">
        <f t="shared" si="42"/>
        <v>0</v>
      </c>
      <c r="Z125" s="503">
        <f t="shared" si="59"/>
        <v>10</v>
      </c>
      <c r="AA125" s="43">
        <f t="shared" si="43"/>
        <v>0</v>
      </c>
      <c r="AB125" s="43">
        <f t="shared" si="60"/>
        <v>0</v>
      </c>
      <c r="AC125" s="43">
        <f t="shared" si="44"/>
        <v>0</v>
      </c>
      <c r="AD125" s="43">
        <f t="shared" si="61"/>
        <v>0</v>
      </c>
      <c r="AE125" s="502">
        <f t="shared" si="45"/>
        <v>0</v>
      </c>
      <c r="AF125" s="43">
        <f t="shared" si="62"/>
        <v>0</v>
      </c>
      <c r="AG125" s="43">
        <f t="shared" si="46"/>
        <v>0</v>
      </c>
      <c r="AH125" s="503">
        <f t="shared" si="63"/>
        <v>0</v>
      </c>
      <c r="AI125" s="43">
        <f t="shared" si="47"/>
        <v>0</v>
      </c>
      <c r="AJ125" s="43">
        <f t="shared" si="64"/>
        <v>0</v>
      </c>
      <c r="AK125" s="43">
        <f t="shared" si="48"/>
        <v>0</v>
      </c>
      <c r="AL125" s="43">
        <f t="shared" si="65"/>
        <v>0</v>
      </c>
      <c r="AM125" s="502">
        <f t="shared" si="49"/>
        <v>0</v>
      </c>
      <c r="AN125" s="43">
        <f t="shared" si="66"/>
        <v>0</v>
      </c>
      <c r="AO125" s="43">
        <f t="shared" si="50"/>
        <v>0</v>
      </c>
      <c r="AP125" s="503">
        <f t="shared" si="67"/>
        <v>0</v>
      </c>
    </row>
    <row r="126" spans="11:42">
      <c r="K126" s="522">
        <f t="shared" si="51"/>
        <v>112</v>
      </c>
      <c r="L126" s="502">
        <f t="shared" si="52"/>
        <v>0</v>
      </c>
      <c r="M126" s="43">
        <f t="shared" si="36"/>
        <v>-2</v>
      </c>
      <c r="N126" s="43">
        <f t="shared" si="53"/>
        <v>0</v>
      </c>
      <c r="O126" s="502">
        <f t="shared" si="37"/>
        <v>0</v>
      </c>
      <c r="P126" s="43">
        <f t="shared" si="54"/>
        <v>0</v>
      </c>
      <c r="Q126" s="43">
        <f t="shared" si="38"/>
        <v>0</v>
      </c>
      <c r="R126" s="503">
        <f t="shared" si="55"/>
        <v>0</v>
      </c>
      <c r="S126" s="502">
        <f t="shared" si="39"/>
        <v>0</v>
      </c>
      <c r="T126" s="43">
        <f t="shared" si="56"/>
        <v>0</v>
      </c>
      <c r="U126" s="43">
        <f t="shared" si="40"/>
        <v>0</v>
      </c>
      <c r="V126" s="503">
        <f t="shared" si="57"/>
        <v>10</v>
      </c>
      <c r="W126" s="502">
        <f t="shared" si="41"/>
        <v>0</v>
      </c>
      <c r="X126" s="43">
        <f t="shared" si="58"/>
        <v>0</v>
      </c>
      <c r="Y126" s="43">
        <f t="shared" si="42"/>
        <v>0</v>
      </c>
      <c r="Z126" s="503">
        <f t="shared" si="59"/>
        <v>10</v>
      </c>
      <c r="AA126" s="43">
        <f t="shared" si="43"/>
        <v>0</v>
      </c>
      <c r="AB126" s="43">
        <f t="shared" si="60"/>
        <v>0</v>
      </c>
      <c r="AC126" s="43">
        <f t="shared" si="44"/>
        <v>0</v>
      </c>
      <c r="AD126" s="43">
        <f t="shared" si="61"/>
        <v>0</v>
      </c>
      <c r="AE126" s="502">
        <f t="shared" si="45"/>
        <v>0</v>
      </c>
      <c r="AF126" s="43">
        <f t="shared" si="62"/>
        <v>0</v>
      </c>
      <c r="AG126" s="43">
        <f t="shared" si="46"/>
        <v>0</v>
      </c>
      <c r="AH126" s="503">
        <f t="shared" si="63"/>
        <v>0</v>
      </c>
      <c r="AI126" s="43">
        <f t="shared" si="47"/>
        <v>0</v>
      </c>
      <c r="AJ126" s="43">
        <f t="shared" si="64"/>
        <v>0</v>
      </c>
      <c r="AK126" s="43">
        <f t="shared" si="48"/>
        <v>0</v>
      </c>
      <c r="AL126" s="43">
        <f t="shared" si="65"/>
        <v>0</v>
      </c>
      <c r="AM126" s="502">
        <f t="shared" si="49"/>
        <v>0</v>
      </c>
      <c r="AN126" s="43">
        <f t="shared" si="66"/>
        <v>0</v>
      </c>
      <c r="AO126" s="43">
        <f t="shared" si="50"/>
        <v>0</v>
      </c>
      <c r="AP126" s="503">
        <f t="shared" si="67"/>
        <v>0</v>
      </c>
    </row>
    <row r="127" spans="11:42">
      <c r="K127" s="522">
        <f t="shared" si="51"/>
        <v>113</v>
      </c>
      <c r="L127" s="502">
        <f t="shared" si="52"/>
        <v>0</v>
      </c>
      <c r="M127" s="43">
        <f t="shared" si="36"/>
        <v>-2</v>
      </c>
      <c r="N127" s="43">
        <f t="shared" si="53"/>
        <v>0</v>
      </c>
      <c r="O127" s="502">
        <f t="shared" si="37"/>
        <v>0</v>
      </c>
      <c r="P127" s="43">
        <f t="shared" si="54"/>
        <v>0</v>
      </c>
      <c r="Q127" s="43">
        <f t="shared" si="38"/>
        <v>0</v>
      </c>
      <c r="R127" s="503">
        <f t="shared" si="55"/>
        <v>0</v>
      </c>
      <c r="S127" s="502">
        <f t="shared" si="39"/>
        <v>0</v>
      </c>
      <c r="T127" s="43">
        <f t="shared" si="56"/>
        <v>0</v>
      </c>
      <c r="U127" s="43">
        <f t="shared" si="40"/>
        <v>0</v>
      </c>
      <c r="V127" s="503">
        <f t="shared" si="57"/>
        <v>10</v>
      </c>
      <c r="W127" s="502">
        <f t="shared" si="41"/>
        <v>0</v>
      </c>
      <c r="X127" s="43">
        <f t="shared" si="58"/>
        <v>0</v>
      </c>
      <c r="Y127" s="43">
        <f t="shared" si="42"/>
        <v>0</v>
      </c>
      <c r="Z127" s="503">
        <f t="shared" si="59"/>
        <v>10</v>
      </c>
      <c r="AA127" s="43">
        <f t="shared" si="43"/>
        <v>0</v>
      </c>
      <c r="AB127" s="43">
        <f t="shared" si="60"/>
        <v>0</v>
      </c>
      <c r="AC127" s="43">
        <f t="shared" si="44"/>
        <v>0</v>
      </c>
      <c r="AD127" s="43">
        <f t="shared" si="61"/>
        <v>0</v>
      </c>
      <c r="AE127" s="502">
        <f t="shared" si="45"/>
        <v>0</v>
      </c>
      <c r="AF127" s="43">
        <f t="shared" si="62"/>
        <v>0</v>
      </c>
      <c r="AG127" s="43">
        <f t="shared" si="46"/>
        <v>0</v>
      </c>
      <c r="AH127" s="503">
        <f t="shared" si="63"/>
        <v>0</v>
      </c>
      <c r="AI127" s="43">
        <f t="shared" si="47"/>
        <v>0</v>
      </c>
      <c r="AJ127" s="43">
        <f t="shared" si="64"/>
        <v>0</v>
      </c>
      <c r="AK127" s="43">
        <f t="shared" si="48"/>
        <v>0</v>
      </c>
      <c r="AL127" s="43">
        <f t="shared" si="65"/>
        <v>0</v>
      </c>
      <c r="AM127" s="502">
        <f t="shared" si="49"/>
        <v>0</v>
      </c>
      <c r="AN127" s="43">
        <f t="shared" si="66"/>
        <v>0</v>
      </c>
      <c r="AO127" s="43">
        <f t="shared" si="50"/>
        <v>0</v>
      </c>
      <c r="AP127" s="503">
        <f t="shared" si="67"/>
        <v>0</v>
      </c>
    </row>
    <row r="128" spans="11:42">
      <c r="K128" s="522">
        <f t="shared" si="51"/>
        <v>114</v>
      </c>
      <c r="L128" s="502">
        <f t="shared" si="52"/>
        <v>0</v>
      </c>
      <c r="M128" s="43">
        <f t="shared" si="36"/>
        <v>-2</v>
      </c>
      <c r="N128" s="43">
        <f t="shared" si="53"/>
        <v>0</v>
      </c>
      <c r="O128" s="502">
        <f t="shared" si="37"/>
        <v>0</v>
      </c>
      <c r="P128" s="43">
        <f t="shared" si="54"/>
        <v>0</v>
      </c>
      <c r="Q128" s="43">
        <f t="shared" si="38"/>
        <v>0</v>
      </c>
      <c r="R128" s="503">
        <f t="shared" si="55"/>
        <v>0</v>
      </c>
      <c r="S128" s="502">
        <f t="shared" si="39"/>
        <v>0</v>
      </c>
      <c r="T128" s="43">
        <f t="shared" si="56"/>
        <v>0</v>
      </c>
      <c r="U128" s="43">
        <f t="shared" si="40"/>
        <v>0</v>
      </c>
      <c r="V128" s="503">
        <f t="shared" si="57"/>
        <v>10</v>
      </c>
      <c r="W128" s="502">
        <f t="shared" si="41"/>
        <v>0</v>
      </c>
      <c r="X128" s="43">
        <f t="shared" si="58"/>
        <v>0</v>
      </c>
      <c r="Y128" s="43">
        <f t="shared" si="42"/>
        <v>0</v>
      </c>
      <c r="Z128" s="503">
        <f t="shared" si="59"/>
        <v>10</v>
      </c>
      <c r="AA128" s="43">
        <f t="shared" si="43"/>
        <v>0</v>
      </c>
      <c r="AB128" s="43">
        <f t="shared" si="60"/>
        <v>0</v>
      </c>
      <c r="AC128" s="43">
        <f t="shared" si="44"/>
        <v>0</v>
      </c>
      <c r="AD128" s="43">
        <f t="shared" si="61"/>
        <v>0</v>
      </c>
      <c r="AE128" s="502">
        <f t="shared" si="45"/>
        <v>0</v>
      </c>
      <c r="AF128" s="43">
        <f t="shared" si="62"/>
        <v>0</v>
      </c>
      <c r="AG128" s="43">
        <f t="shared" si="46"/>
        <v>0</v>
      </c>
      <c r="AH128" s="503">
        <f t="shared" si="63"/>
        <v>0</v>
      </c>
      <c r="AI128" s="43">
        <f t="shared" si="47"/>
        <v>0</v>
      </c>
      <c r="AJ128" s="43">
        <f t="shared" si="64"/>
        <v>0</v>
      </c>
      <c r="AK128" s="43">
        <f t="shared" si="48"/>
        <v>0</v>
      </c>
      <c r="AL128" s="43">
        <f t="shared" si="65"/>
        <v>0</v>
      </c>
      <c r="AM128" s="502">
        <f t="shared" si="49"/>
        <v>0</v>
      </c>
      <c r="AN128" s="43">
        <f t="shared" si="66"/>
        <v>0</v>
      </c>
      <c r="AO128" s="43">
        <f t="shared" si="50"/>
        <v>0</v>
      </c>
      <c r="AP128" s="503">
        <f t="shared" si="67"/>
        <v>0</v>
      </c>
    </row>
    <row r="129" spans="11:42">
      <c r="K129" s="522">
        <f t="shared" si="51"/>
        <v>115</v>
      </c>
      <c r="L129" s="502">
        <f t="shared" si="52"/>
        <v>0</v>
      </c>
      <c r="M129" s="43">
        <f t="shared" si="36"/>
        <v>-2</v>
      </c>
      <c r="N129" s="43">
        <f t="shared" si="53"/>
        <v>0</v>
      </c>
      <c r="O129" s="502">
        <f t="shared" si="37"/>
        <v>0</v>
      </c>
      <c r="P129" s="43">
        <f t="shared" si="54"/>
        <v>0</v>
      </c>
      <c r="Q129" s="43">
        <f t="shared" si="38"/>
        <v>0</v>
      </c>
      <c r="R129" s="503">
        <f t="shared" si="55"/>
        <v>0</v>
      </c>
      <c r="S129" s="502">
        <f t="shared" si="39"/>
        <v>0</v>
      </c>
      <c r="T129" s="43">
        <f t="shared" si="56"/>
        <v>0</v>
      </c>
      <c r="U129" s="43">
        <f t="shared" si="40"/>
        <v>0</v>
      </c>
      <c r="V129" s="503">
        <f t="shared" si="57"/>
        <v>10</v>
      </c>
      <c r="W129" s="502">
        <f t="shared" si="41"/>
        <v>0</v>
      </c>
      <c r="X129" s="43">
        <f t="shared" si="58"/>
        <v>0</v>
      </c>
      <c r="Y129" s="43">
        <f t="shared" si="42"/>
        <v>0</v>
      </c>
      <c r="Z129" s="503">
        <f t="shared" si="59"/>
        <v>10</v>
      </c>
      <c r="AA129" s="43">
        <f t="shared" si="43"/>
        <v>0</v>
      </c>
      <c r="AB129" s="43">
        <f t="shared" si="60"/>
        <v>0</v>
      </c>
      <c r="AC129" s="43">
        <f t="shared" si="44"/>
        <v>0</v>
      </c>
      <c r="AD129" s="43">
        <f t="shared" si="61"/>
        <v>0</v>
      </c>
      <c r="AE129" s="502">
        <f t="shared" si="45"/>
        <v>0</v>
      </c>
      <c r="AF129" s="43">
        <f t="shared" si="62"/>
        <v>0</v>
      </c>
      <c r="AG129" s="43">
        <f t="shared" si="46"/>
        <v>0</v>
      </c>
      <c r="AH129" s="503">
        <f t="shared" si="63"/>
        <v>0</v>
      </c>
      <c r="AI129" s="43">
        <f t="shared" si="47"/>
        <v>0</v>
      </c>
      <c r="AJ129" s="43">
        <f t="shared" si="64"/>
        <v>0</v>
      </c>
      <c r="AK129" s="43">
        <f t="shared" si="48"/>
        <v>0</v>
      </c>
      <c r="AL129" s="43">
        <f t="shared" si="65"/>
        <v>0</v>
      </c>
      <c r="AM129" s="502">
        <f t="shared" si="49"/>
        <v>0</v>
      </c>
      <c r="AN129" s="43">
        <f t="shared" si="66"/>
        <v>0</v>
      </c>
      <c r="AO129" s="43">
        <f t="shared" si="50"/>
        <v>0</v>
      </c>
      <c r="AP129" s="503">
        <f t="shared" si="67"/>
        <v>0</v>
      </c>
    </row>
    <row r="130" spans="11:42">
      <c r="K130" s="522">
        <f t="shared" si="51"/>
        <v>116</v>
      </c>
      <c r="L130" s="502">
        <f t="shared" si="52"/>
        <v>0</v>
      </c>
      <c r="M130" s="43">
        <f t="shared" si="36"/>
        <v>-2</v>
      </c>
      <c r="N130" s="43">
        <f t="shared" si="53"/>
        <v>0</v>
      </c>
      <c r="O130" s="502">
        <f t="shared" si="37"/>
        <v>0</v>
      </c>
      <c r="P130" s="43">
        <f t="shared" si="54"/>
        <v>0</v>
      </c>
      <c r="Q130" s="43">
        <f t="shared" si="38"/>
        <v>0</v>
      </c>
      <c r="R130" s="503">
        <f t="shared" si="55"/>
        <v>0</v>
      </c>
      <c r="S130" s="502">
        <f t="shared" si="39"/>
        <v>0</v>
      </c>
      <c r="T130" s="43">
        <f t="shared" si="56"/>
        <v>0</v>
      </c>
      <c r="U130" s="43">
        <f t="shared" si="40"/>
        <v>0</v>
      </c>
      <c r="V130" s="503">
        <f t="shared" si="57"/>
        <v>10</v>
      </c>
      <c r="W130" s="502">
        <f t="shared" si="41"/>
        <v>0</v>
      </c>
      <c r="X130" s="43">
        <f t="shared" si="58"/>
        <v>0</v>
      </c>
      <c r="Y130" s="43">
        <f t="shared" si="42"/>
        <v>0</v>
      </c>
      <c r="Z130" s="503">
        <f t="shared" si="59"/>
        <v>10</v>
      </c>
      <c r="AA130" s="43">
        <f t="shared" si="43"/>
        <v>0</v>
      </c>
      <c r="AB130" s="43">
        <f t="shared" si="60"/>
        <v>0</v>
      </c>
      <c r="AC130" s="43">
        <f t="shared" si="44"/>
        <v>0</v>
      </c>
      <c r="AD130" s="43">
        <f t="shared" si="61"/>
        <v>0</v>
      </c>
      <c r="AE130" s="502">
        <f t="shared" si="45"/>
        <v>0</v>
      </c>
      <c r="AF130" s="43">
        <f t="shared" si="62"/>
        <v>0</v>
      </c>
      <c r="AG130" s="43">
        <f t="shared" si="46"/>
        <v>0</v>
      </c>
      <c r="AH130" s="503">
        <f t="shared" si="63"/>
        <v>0</v>
      </c>
      <c r="AI130" s="43">
        <f t="shared" si="47"/>
        <v>0</v>
      </c>
      <c r="AJ130" s="43">
        <f t="shared" si="64"/>
        <v>0</v>
      </c>
      <c r="AK130" s="43">
        <f t="shared" si="48"/>
        <v>0</v>
      </c>
      <c r="AL130" s="43">
        <f t="shared" si="65"/>
        <v>0</v>
      </c>
      <c r="AM130" s="502">
        <f t="shared" si="49"/>
        <v>0</v>
      </c>
      <c r="AN130" s="43">
        <f t="shared" si="66"/>
        <v>0</v>
      </c>
      <c r="AO130" s="43">
        <f t="shared" si="50"/>
        <v>0</v>
      </c>
      <c r="AP130" s="503">
        <f t="shared" si="67"/>
        <v>0</v>
      </c>
    </row>
    <row r="131" spans="11:42">
      <c r="K131" s="522">
        <f t="shared" si="51"/>
        <v>117</v>
      </c>
      <c r="L131" s="502">
        <f t="shared" si="52"/>
        <v>0</v>
      </c>
      <c r="M131" s="43">
        <f t="shared" si="36"/>
        <v>-2</v>
      </c>
      <c r="N131" s="43">
        <f t="shared" si="53"/>
        <v>0</v>
      </c>
      <c r="O131" s="502">
        <f t="shared" si="37"/>
        <v>0</v>
      </c>
      <c r="P131" s="43">
        <f t="shared" si="54"/>
        <v>0</v>
      </c>
      <c r="Q131" s="43">
        <f t="shared" si="38"/>
        <v>0</v>
      </c>
      <c r="R131" s="503">
        <f t="shared" si="55"/>
        <v>0</v>
      </c>
      <c r="S131" s="502">
        <f t="shared" si="39"/>
        <v>0</v>
      </c>
      <c r="T131" s="43">
        <f t="shared" si="56"/>
        <v>0</v>
      </c>
      <c r="U131" s="43">
        <f t="shared" si="40"/>
        <v>0</v>
      </c>
      <c r="V131" s="503">
        <f t="shared" si="57"/>
        <v>10</v>
      </c>
      <c r="W131" s="502">
        <f t="shared" si="41"/>
        <v>0</v>
      </c>
      <c r="X131" s="43">
        <f t="shared" si="58"/>
        <v>0</v>
      </c>
      <c r="Y131" s="43">
        <f t="shared" si="42"/>
        <v>0</v>
      </c>
      <c r="Z131" s="503">
        <f t="shared" si="59"/>
        <v>10</v>
      </c>
      <c r="AA131" s="43">
        <f t="shared" si="43"/>
        <v>0</v>
      </c>
      <c r="AB131" s="43">
        <f t="shared" si="60"/>
        <v>0</v>
      </c>
      <c r="AC131" s="43">
        <f t="shared" si="44"/>
        <v>0</v>
      </c>
      <c r="AD131" s="43">
        <f t="shared" si="61"/>
        <v>0</v>
      </c>
      <c r="AE131" s="502">
        <f t="shared" si="45"/>
        <v>0</v>
      </c>
      <c r="AF131" s="43">
        <f t="shared" si="62"/>
        <v>0</v>
      </c>
      <c r="AG131" s="43">
        <f t="shared" si="46"/>
        <v>0</v>
      </c>
      <c r="AH131" s="503">
        <f t="shared" si="63"/>
        <v>0</v>
      </c>
      <c r="AI131" s="43">
        <f t="shared" si="47"/>
        <v>0</v>
      </c>
      <c r="AJ131" s="43">
        <f t="shared" si="64"/>
        <v>0</v>
      </c>
      <c r="AK131" s="43">
        <f t="shared" si="48"/>
        <v>0</v>
      </c>
      <c r="AL131" s="43">
        <f t="shared" si="65"/>
        <v>0</v>
      </c>
      <c r="AM131" s="502">
        <f t="shared" si="49"/>
        <v>0</v>
      </c>
      <c r="AN131" s="43">
        <f t="shared" si="66"/>
        <v>0</v>
      </c>
      <c r="AO131" s="43">
        <f t="shared" si="50"/>
        <v>0</v>
      </c>
      <c r="AP131" s="503">
        <f t="shared" si="67"/>
        <v>0</v>
      </c>
    </row>
    <row r="132" spans="11:42">
      <c r="K132" s="522">
        <f t="shared" si="51"/>
        <v>118</v>
      </c>
      <c r="L132" s="502">
        <f t="shared" si="52"/>
        <v>0</v>
      </c>
      <c r="M132" s="43">
        <f t="shared" si="36"/>
        <v>-2</v>
      </c>
      <c r="N132" s="43">
        <f t="shared" si="53"/>
        <v>0</v>
      </c>
      <c r="O132" s="502">
        <f t="shared" si="37"/>
        <v>0</v>
      </c>
      <c r="P132" s="43">
        <f t="shared" si="54"/>
        <v>0</v>
      </c>
      <c r="Q132" s="43">
        <f t="shared" si="38"/>
        <v>0</v>
      </c>
      <c r="R132" s="503">
        <f t="shared" si="55"/>
        <v>0</v>
      </c>
      <c r="S132" s="502">
        <f t="shared" si="39"/>
        <v>0</v>
      </c>
      <c r="T132" s="43">
        <f t="shared" si="56"/>
        <v>0</v>
      </c>
      <c r="U132" s="43">
        <f t="shared" si="40"/>
        <v>0</v>
      </c>
      <c r="V132" s="503">
        <f t="shared" si="57"/>
        <v>10</v>
      </c>
      <c r="W132" s="502">
        <f t="shared" si="41"/>
        <v>0</v>
      </c>
      <c r="X132" s="43">
        <f t="shared" si="58"/>
        <v>0</v>
      </c>
      <c r="Y132" s="43">
        <f t="shared" si="42"/>
        <v>0</v>
      </c>
      <c r="Z132" s="503">
        <f t="shared" si="59"/>
        <v>10</v>
      </c>
      <c r="AA132" s="43">
        <f t="shared" si="43"/>
        <v>0</v>
      </c>
      <c r="AB132" s="43">
        <f t="shared" si="60"/>
        <v>0</v>
      </c>
      <c r="AC132" s="43">
        <f t="shared" si="44"/>
        <v>0</v>
      </c>
      <c r="AD132" s="43">
        <f t="shared" si="61"/>
        <v>0</v>
      </c>
      <c r="AE132" s="502">
        <f t="shared" si="45"/>
        <v>0</v>
      </c>
      <c r="AF132" s="43">
        <f t="shared" si="62"/>
        <v>0</v>
      </c>
      <c r="AG132" s="43">
        <f t="shared" si="46"/>
        <v>0</v>
      </c>
      <c r="AH132" s="503">
        <f t="shared" si="63"/>
        <v>0</v>
      </c>
      <c r="AI132" s="43">
        <f t="shared" si="47"/>
        <v>0</v>
      </c>
      <c r="AJ132" s="43">
        <f t="shared" si="64"/>
        <v>0</v>
      </c>
      <c r="AK132" s="43">
        <f t="shared" si="48"/>
        <v>0</v>
      </c>
      <c r="AL132" s="43">
        <f t="shared" si="65"/>
        <v>0</v>
      </c>
      <c r="AM132" s="502">
        <f t="shared" si="49"/>
        <v>0</v>
      </c>
      <c r="AN132" s="43">
        <f t="shared" si="66"/>
        <v>0</v>
      </c>
      <c r="AO132" s="43">
        <f t="shared" si="50"/>
        <v>0</v>
      </c>
      <c r="AP132" s="503">
        <f t="shared" si="67"/>
        <v>0</v>
      </c>
    </row>
    <row r="133" spans="11:42">
      <c r="K133" s="522">
        <f t="shared" si="51"/>
        <v>119</v>
      </c>
      <c r="L133" s="502">
        <f t="shared" si="52"/>
        <v>0</v>
      </c>
      <c r="M133" s="43">
        <f t="shared" si="36"/>
        <v>-2</v>
      </c>
      <c r="N133" s="43">
        <f t="shared" si="53"/>
        <v>0</v>
      </c>
      <c r="O133" s="502">
        <f t="shared" si="37"/>
        <v>0</v>
      </c>
      <c r="P133" s="43">
        <f t="shared" si="54"/>
        <v>0</v>
      </c>
      <c r="Q133" s="43">
        <f t="shared" si="38"/>
        <v>0</v>
      </c>
      <c r="R133" s="503">
        <f t="shared" si="55"/>
        <v>0</v>
      </c>
      <c r="S133" s="502">
        <f t="shared" si="39"/>
        <v>0</v>
      </c>
      <c r="T133" s="43">
        <f t="shared" si="56"/>
        <v>0</v>
      </c>
      <c r="U133" s="43">
        <f t="shared" si="40"/>
        <v>0</v>
      </c>
      <c r="V133" s="503">
        <f t="shared" si="57"/>
        <v>10</v>
      </c>
      <c r="W133" s="502">
        <f t="shared" si="41"/>
        <v>0</v>
      </c>
      <c r="X133" s="43">
        <f t="shared" si="58"/>
        <v>0</v>
      </c>
      <c r="Y133" s="43">
        <f t="shared" si="42"/>
        <v>0</v>
      </c>
      <c r="Z133" s="503">
        <f t="shared" si="59"/>
        <v>10</v>
      </c>
      <c r="AA133" s="43">
        <f t="shared" si="43"/>
        <v>0</v>
      </c>
      <c r="AB133" s="43">
        <f t="shared" si="60"/>
        <v>0</v>
      </c>
      <c r="AC133" s="43">
        <f t="shared" si="44"/>
        <v>0</v>
      </c>
      <c r="AD133" s="43">
        <f t="shared" si="61"/>
        <v>0</v>
      </c>
      <c r="AE133" s="502">
        <f t="shared" si="45"/>
        <v>0</v>
      </c>
      <c r="AF133" s="43">
        <f t="shared" si="62"/>
        <v>0</v>
      </c>
      <c r="AG133" s="43">
        <f t="shared" si="46"/>
        <v>0</v>
      </c>
      <c r="AH133" s="503">
        <f t="shared" si="63"/>
        <v>0</v>
      </c>
      <c r="AI133" s="43">
        <f t="shared" si="47"/>
        <v>0</v>
      </c>
      <c r="AJ133" s="43">
        <f t="shared" si="64"/>
        <v>0</v>
      </c>
      <c r="AK133" s="43">
        <f t="shared" si="48"/>
        <v>0</v>
      </c>
      <c r="AL133" s="43">
        <f t="shared" si="65"/>
        <v>0</v>
      </c>
      <c r="AM133" s="502">
        <f t="shared" si="49"/>
        <v>0</v>
      </c>
      <c r="AN133" s="43">
        <f t="shared" si="66"/>
        <v>0</v>
      </c>
      <c r="AO133" s="43">
        <f t="shared" si="50"/>
        <v>0</v>
      </c>
      <c r="AP133" s="503">
        <f t="shared" si="67"/>
        <v>0</v>
      </c>
    </row>
    <row r="134" spans="11:42">
      <c r="K134" s="522">
        <f t="shared" si="51"/>
        <v>120</v>
      </c>
      <c r="L134" s="502">
        <f t="shared" si="52"/>
        <v>0</v>
      </c>
      <c r="M134" s="43">
        <f t="shared" si="36"/>
        <v>-2</v>
      </c>
      <c r="N134" s="43">
        <f t="shared" si="53"/>
        <v>0</v>
      </c>
      <c r="O134" s="502">
        <f t="shared" si="37"/>
        <v>0</v>
      </c>
      <c r="P134" s="43">
        <f t="shared" si="54"/>
        <v>0</v>
      </c>
      <c r="Q134" s="43">
        <f t="shared" si="38"/>
        <v>0</v>
      </c>
      <c r="R134" s="503">
        <f t="shared" si="55"/>
        <v>0</v>
      </c>
      <c r="S134" s="502">
        <f t="shared" si="39"/>
        <v>0</v>
      </c>
      <c r="T134" s="43">
        <f t="shared" si="56"/>
        <v>0</v>
      </c>
      <c r="U134" s="43">
        <f t="shared" si="40"/>
        <v>0</v>
      </c>
      <c r="V134" s="503">
        <f t="shared" si="57"/>
        <v>10</v>
      </c>
      <c r="W134" s="502">
        <f t="shared" si="41"/>
        <v>0</v>
      </c>
      <c r="X134" s="43">
        <f t="shared" si="58"/>
        <v>0</v>
      </c>
      <c r="Y134" s="43">
        <f t="shared" si="42"/>
        <v>0</v>
      </c>
      <c r="Z134" s="503">
        <f t="shared" si="59"/>
        <v>10</v>
      </c>
      <c r="AA134" s="43">
        <f t="shared" si="43"/>
        <v>0</v>
      </c>
      <c r="AB134" s="43">
        <f t="shared" si="60"/>
        <v>0</v>
      </c>
      <c r="AC134" s="43">
        <f t="shared" si="44"/>
        <v>0</v>
      </c>
      <c r="AD134" s="43">
        <f t="shared" si="61"/>
        <v>0</v>
      </c>
      <c r="AE134" s="502">
        <f t="shared" si="45"/>
        <v>0</v>
      </c>
      <c r="AF134" s="43">
        <f t="shared" si="62"/>
        <v>0</v>
      </c>
      <c r="AG134" s="43">
        <f t="shared" si="46"/>
        <v>0</v>
      </c>
      <c r="AH134" s="503">
        <f t="shared" si="63"/>
        <v>0</v>
      </c>
      <c r="AI134" s="43">
        <f t="shared" si="47"/>
        <v>0</v>
      </c>
      <c r="AJ134" s="43">
        <f t="shared" si="64"/>
        <v>0</v>
      </c>
      <c r="AK134" s="43">
        <f t="shared" si="48"/>
        <v>0</v>
      </c>
      <c r="AL134" s="43">
        <f t="shared" si="65"/>
        <v>0</v>
      </c>
      <c r="AM134" s="502">
        <f t="shared" si="49"/>
        <v>0</v>
      </c>
      <c r="AN134" s="43">
        <f t="shared" si="66"/>
        <v>0</v>
      </c>
      <c r="AO134" s="43">
        <f t="shared" si="50"/>
        <v>0</v>
      </c>
      <c r="AP134" s="503">
        <f t="shared" si="67"/>
        <v>0</v>
      </c>
    </row>
    <row r="135" spans="11:42">
      <c r="K135" s="522">
        <f t="shared" si="51"/>
        <v>121</v>
      </c>
      <c r="L135" s="502">
        <f t="shared" si="52"/>
        <v>0</v>
      </c>
      <c r="M135" s="43">
        <f t="shared" si="36"/>
        <v>-2</v>
      </c>
      <c r="N135" s="43">
        <f t="shared" si="53"/>
        <v>0</v>
      </c>
      <c r="O135" s="502">
        <f t="shared" si="37"/>
        <v>0</v>
      </c>
      <c r="P135" s="43">
        <f t="shared" si="54"/>
        <v>0</v>
      </c>
      <c r="Q135" s="43">
        <f t="shared" si="38"/>
        <v>0</v>
      </c>
      <c r="R135" s="503">
        <f t="shared" si="55"/>
        <v>0</v>
      </c>
      <c r="S135" s="502">
        <f t="shared" si="39"/>
        <v>0</v>
      </c>
      <c r="T135" s="43">
        <f t="shared" si="56"/>
        <v>0</v>
      </c>
      <c r="U135" s="43">
        <f t="shared" si="40"/>
        <v>0</v>
      </c>
      <c r="V135" s="503">
        <f t="shared" si="57"/>
        <v>10</v>
      </c>
      <c r="W135" s="502">
        <f t="shared" si="41"/>
        <v>0</v>
      </c>
      <c r="X135" s="43">
        <f t="shared" si="58"/>
        <v>0</v>
      </c>
      <c r="Y135" s="43">
        <f t="shared" si="42"/>
        <v>0</v>
      </c>
      <c r="Z135" s="503">
        <f t="shared" si="59"/>
        <v>10</v>
      </c>
      <c r="AA135" s="43">
        <f t="shared" si="43"/>
        <v>0</v>
      </c>
      <c r="AB135" s="43">
        <f t="shared" si="60"/>
        <v>0</v>
      </c>
      <c r="AC135" s="43">
        <f t="shared" si="44"/>
        <v>0</v>
      </c>
      <c r="AD135" s="43">
        <f t="shared" si="61"/>
        <v>0</v>
      </c>
      <c r="AE135" s="502">
        <f t="shared" si="45"/>
        <v>0</v>
      </c>
      <c r="AF135" s="43">
        <f t="shared" si="62"/>
        <v>0</v>
      </c>
      <c r="AG135" s="43">
        <f t="shared" si="46"/>
        <v>0</v>
      </c>
      <c r="AH135" s="503">
        <f t="shared" si="63"/>
        <v>0</v>
      </c>
      <c r="AI135" s="43">
        <f t="shared" si="47"/>
        <v>0</v>
      </c>
      <c r="AJ135" s="43">
        <f t="shared" si="64"/>
        <v>0</v>
      </c>
      <c r="AK135" s="43">
        <f t="shared" si="48"/>
        <v>0</v>
      </c>
      <c r="AL135" s="43">
        <f t="shared" si="65"/>
        <v>0</v>
      </c>
      <c r="AM135" s="502">
        <f t="shared" si="49"/>
        <v>0</v>
      </c>
      <c r="AN135" s="43">
        <f t="shared" si="66"/>
        <v>0</v>
      </c>
      <c r="AO135" s="43">
        <f t="shared" si="50"/>
        <v>0</v>
      </c>
      <c r="AP135" s="503">
        <f t="shared" si="67"/>
        <v>0</v>
      </c>
    </row>
    <row r="136" spans="11:42">
      <c r="K136" s="522">
        <f t="shared" si="51"/>
        <v>122</v>
      </c>
      <c r="L136" s="502">
        <f t="shared" si="52"/>
        <v>0</v>
      </c>
      <c r="M136" s="43">
        <f t="shared" si="36"/>
        <v>-2</v>
      </c>
      <c r="N136" s="43">
        <f t="shared" si="53"/>
        <v>0</v>
      </c>
      <c r="O136" s="502">
        <f t="shared" si="37"/>
        <v>0</v>
      </c>
      <c r="P136" s="43">
        <f t="shared" si="54"/>
        <v>0</v>
      </c>
      <c r="Q136" s="43">
        <f t="shared" si="38"/>
        <v>0</v>
      </c>
      <c r="R136" s="503">
        <f t="shared" si="55"/>
        <v>0</v>
      </c>
      <c r="S136" s="502">
        <f t="shared" si="39"/>
        <v>0</v>
      </c>
      <c r="T136" s="43">
        <f t="shared" si="56"/>
        <v>0</v>
      </c>
      <c r="U136" s="43">
        <f t="shared" si="40"/>
        <v>0</v>
      </c>
      <c r="V136" s="503">
        <f t="shared" si="57"/>
        <v>10</v>
      </c>
      <c r="W136" s="502">
        <f t="shared" si="41"/>
        <v>0</v>
      </c>
      <c r="X136" s="43">
        <f t="shared" si="58"/>
        <v>0</v>
      </c>
      <c r="Y136" s="43">
        <f t="shared" si="42"/>
        <v>0</v>
      </c>
      <c r="Z136" s="503">
        <f t="shared" si="59"/>
        <v>10</v>
      </c>
      <c r="AA136" s="43">
        <f t="shared" si="43"/>
        <v>0</v>
      </c>
      <c r="AB136" s="43">
        <f t="shared" si="60"/>
        <v>0</v>
      </c>
      <c r="AC136" s="43">
        <f t="shared" si="44"/>
        <v>0</v>
      </c>
      <c r="AD136" s="43">
        <f t="shared" si="61"/>
        <v>0</v>
      </c>
      <c r="AE136" s="502">
        <f t="shared" si="45"/>
        <v>0</v>
      </c>
      <c r="AF136" s="43">
        <f t="shared" si="62"/>
        <v>0</v>
      </c>
      <c r="AG136" s="43">
        <f t="shared" si="46"/>
        <v>0</v>
      </c>
      <c r="AH136" s="503">
        <f t="shared" si="63"/>
        <v>0</v>
      </c>
      <c r="AI136" s="43">
        <f t="shared" si="47"/>
        <v>0</v>
      </c>
      <c r="AJ136" s="43">
        <f t="shared" si="64"/>
        <v>0</v>
      </c>
      <c r="AK136" s="43">
        <f t="shared" si="48"/>
        <v>0</v>
      </c>
      <c r="AL136" s="43">
        <f t="shared" si="65"/>
        <v>0</v>
      </c>
      <c r="AM136" s="502">
        <f t="shared" si="49"/>
        <v>0</v>
      </c>
      <c r="AN136" s="43">
        <f t="shared" si="66"/>
        <v>0</v>
      </c>
      <c r="AO136" s="43">
        <f t="shared" si="50"/>
        <v>0</v>
      </c>
      <c r="AP136" s="503">
        <f t="shared" si="67"/>
        <v>0</v>
      </c>
    </row>
    <row r="137" spans="11:42">
      <c r="K137" s="522">
        <f t="shared" si="51"/>
        <v>123</v>
      </c>
      <c r="L137" s="502">
        <f t="shared" si="52"/>
        <v>0</v>
      </c>
      <c r="M137" s="43">
        <f t="shared" si="36"/>
        <v>-2</v>
      </c>
      <c r="N137" s="43">
        <f t="shared" si="53"/>
        <v>0</v>
      </c>
      <c r="O137" s="502">
        <f t="shared" si="37"/>
        <v>0</v>
      </c>
      <c r="P137" s="43">
        <f t="shared" si="54"/>
        <v>0</v>
      </c>
      <c r="Q137" s="43">
        <f t="shared" si="38"/>
        <v>0</v>
      </c>
      <c r="R137" s="503">
        <f t="shared" si="55"/>
        <v>0</v>
      </c>
      <c r="S137" s="502">
        <f t="shared" si="39"/>
        <v>0</v>
      </c>
      <c r="T137" s="43">
        <f t="shared" si="56"/>
        <v>0</v>
      </c>
      <c r="U137" s="43">
        <f t="shared" si="40"/>
        <v>0</v>
      </c>
      <c r="V137" s="503">
        <f t="shared" si="57"/>
        <v>10</v>
      </c>
      <c r="W137" s="502">
        <f t="shared" si="41"/>
        <v>0</v>
      </c>
      <c r="X137" s="43">
        <f t="shared" si="58"/>
        <v>0</v>
      </c>
      <c r="Y137" s="43">
        <f t="shared" si="42"/>
        <v>0</v>
      </c>
      <c r="Z137" s="503">
        <f t="shared" si="59"/>
        <v>10</v>
      </c>
      <c r="AA137" s="43">
        <f t="shared" si="43"/>
        <v>0</v>
      </c>
      <c r="AB137" s="43">
        <f t="shared" si="60"/>
        <v>0</v>
      </c>
      <c r="AC137" s="43">
        <f t="shared" si="44"/>
        <v>0</v>
      </c>
      <c r="AD137" s="43">
        <f t="shared" si="61"/>
        <v>0</v>
      </c>
      <c r="AE137" s="502">
        <f t="shared" si="45"/>
        <v>0</v>
      </c>
      <c r="AF137" s="43">
        <f t="shared" si="62"/>
        <v>0</v>
      </c>
      <c r="AG137" s="43">
        <f t="shared" si="46"/>
        <v>0</v>
      </c>
      <c r="AH137" s="503">
        <f t="shared" si="63"/>
        <v>0</v>
      </c>
      <c r="AI137" s="43">
        <f t="shared" si="47"/>
        <v>0</v>
      </c>
      <c r="AJ137" s="43">
        <f t="shared" si="64"/>
        <v>0</v>
      </c>
      <c r="AK137" s="43">
        <f t="shared" si="48"/>
        <v>0</v>
      </c>
      <c r="AL137" s="43">
        <f t="shared" si="65"/>
        <v>0</v>
      </c>
      <c r="AM137" s="502">
        <f t="shared" si="49"/>
        <v>0</v>
      </c>
      <c r="AN137" s="43">
        <f t="shared" si="66"/>
        <v>0</v>
      </c>
      <c r="AO137" s="43">
        <f t="shared" si="50"/>
        <v>0</v>
      </c>
      <c r="AP137" s="503">
        <f t="shared" si="67"/>
        <v>0</v>
      </c>
    </row>
    <row r="138" spans="11:42">
      <c r="K138" s="522">
        <f t="shared" si="51"/>
        <v>124</v>
      </c>
      <c r="L138" s="502">
        <f t="shared" si="52"/>
        <v>0</v>
      </c>
      <c r="M138" s="43">
        <f t="shared" si="36"/>
        <v>-2</v>
      </c>
      <c r="N138" s="43">
        <f t="shared" si="53"/>
        <v>0</v>
      </c>
      <c r="O138" s="502">
        <f t="shared" si="37"/>
        <v>0</v>
      </c>
      <c r="P138" s="43">
        <f t="shared" si="54"/>
        <v>0</v>
      </c>
      <c r="Q138" s="43">
        <f t="shared" si="38"/>
        <v>0</v>
      </c>
      <c r="R138" s="503">
        <f t="shared" si="55"/>
        <v>0</v>
      </c>
      <c r="S138" s="502">
        <f t="shared" si="39"/>
        <v>0</v>
      </c>
      <c r="T138" s="43">
        <f t="shared" si="56"/>
        <v>0</v>
      </c>
      <c r="U138" s="43">
        <f t="shared" si="40"/>
        <v>0</v>
      </c>
      <c r="V138" s="503">
        <f t="shared" si="57"/>
        <v>10</v>
      </c>
      <c r="W138" s="502">
        <f t="shared" si="41"/>
        <v>0</v>
      </c>
      <c r="X138" s="43">
        <f t="shared" si="58"/>
        <v>0</v>
      </c>
      <c r="Y138" s="43">
        <f t="shared" si="42"/>
        <v>0</v>
      </c>
      <c r="Z138" s="503">
        <f t="shared" si="59"/>
        <v>10</v>
      </c>
      <c r="AA138" s="43">
        <f t="shared" si="43"/>
        <v>0</v>
      </c>
      <c r="AB138" s="43">
        <f t="shared" si="60"/>
        <v>0</v>
      </c>
      <c r="AC138" s="43">
        <f t="shared" si="44"/>
        <v>0</v>
      </c>
      <c r="AD138" s="43">
        <f t="shared" si="61"/>
        <v>0</v>
      </c>
      <c r="AE138" s="502">
        <f t="shared" si="45"/>
        <v>0</v>
      </c>
      <c r="AF138" s="43">
        <f t="shared" si="62"/>
        <v>0</v>
      </c>
      <c r="AG138" s="43">
        <f t="shared" si="46"/>
        <v>0</v>
      </c>
      <c r="AH138" s="503">
        <f t="shared" si="63"/>
        <v>0</v>
      </c>
      <c r="AI138" s="43">
        <f t="shared" si="47"/>
        <v>0</v>
      </c>
      <c r="AJ138" s="43">
        <f t="shared" si="64"/>
        <v>0</v>
      </c>
      <c r="AK138" s="43">
        <f t="shared" si="48"/>
        <v>0</v>
      </c>
      <c r="AL138" s="43">
        <f t="shared" si="65"/>
        <v>0</v>
      </c>
      <c r="AM138" s="502">
        <f t="shared" si="49"/>
        <v>0</v>
      </c>
      <c r="AN138" s="43">
        <f t="shared" si="66"/>
        <v>0</v>
      </c>
      <c r="AO138" s="43">
        <f t="shared" si="50"/>
        <v>0</v>
      </c>
      <c r="AP138" s="503">
        <f t="shared" si="67"/>
        <v>0</v>
      </c>
    </row>
    <row r="139" spans="11:42">
      <c r="K139" s="522">
        <f t="shared" si="51"/>
        <v>125</v>
      </c>
      <c r="L139" s="502">
        <f t="shared" si="52"/>
        <v>0</v>
      </c>
      <c r="M139" s="43">
        <f t="shared" si="36"/>
        <v>-2</v>
      </c>
      <c r="N139" s="43">
        <f t="shared" si="53"/>
        <v>0</v>
      </c>
      <c r="O139" s="502">
        <f t="shared" si="37"/>
        <v>0</v>
      </c>
      <c r="P139" s="43">
        <f t="shared" si="54"/>
        <v>0</v>
      </c>
      <c r="Q139" s="43">
        <f t="shared" si="38"/>
        <v>0</v>
      </c>
      <c r="R139" s="503">
        <f t="shared" si="55"/>
        <v>0</v>
      </c>
      <c r="S139" s="502">
        <f t="shared" si="39"/>
        <v>0</v>
      </c>
      <c r="T139" s="43">
        <f t="shared" si="56"/>
        <v>0</v>
      </c>
      <c r="U139" s="43">
        <f t="shared" si="40"/>
        <v>0</v>
      </c>
      <c r="V139" s="503">
        <f t="shared" si="57"/>
        <v>10</v>
      </c>
      <c r="W139" s="502">
        <f t="shared" si="41"/>
        <v>0</v>
      </c>
      <c r="X139" s="43">
        <f t="shared" si="58"/>
        <v>0</v>
      </c>
      <c r="Y139" s="43">
        <f t="shared" si="42"/>
        <v>0</v>
      </c>
      <c r="Z139" s="503">
        <f t="shared" si="59"/>
        <v>10</v>
      </c>
      <c r="AA139" s="43">
        <f t="shared" si="43"/>
        <v>0</v>
      </c>
      <c r="AB139" s="43">
        <f t="shared" si="60"/>
        <v>0</v>
      </c>
      <c r="AC139" s="43">
        <f t="shared" si="44"/>
        <v>0</v>
      </c>
      <c r="AD139" s="43">
        <f t="shared" si="61"/>
        <v>0</v>
      </c>
      <c r="AE139" s="502">
        <f t="shared" si="45"/>
        <v>0</v>
      </c>
      <c r="AF139" s="43">
        <f t="shared" si="62"/>
        <v>0</v>
      </c>
      <c r="AG139" s="43">
        <f t="shared" si="46"/>
        <v>0</v>
      </c>
      <c r="AH139" s="503">
        <f t="shared" si="63"/>
        <v>0</v>
      </c>
      <c r="AI139" s="43">
        <f t="shared" si="47"/>
        <v>0</v>
      </c>
      <c r="AJ139" s="43">
        <f t="shared" si="64"/>
        <v>0</v>
      </c>
      <c r="AK139" s="43">
        <f t="shared" si="48"/>
        <v>0</v>
      </c>
      <c r="AL139" s="43">
        <f t="shared" si="65"/>
        <v>0</v>
      </c>
      <c r="AM139" s="502">
        <f t="shared" si="49"/>
        <v>0</v>
      </c>
      <c r="AN139" s="43">
        <f t="shared" si="66"/>
        <v>0</v>
      </c>
      <c r="AO139" s="43">
        <f t="shared" si="50"/>
        <v>0</v>
      </c>
      <c r="AP139" s="503">
        <f t="shared" si="67"/>
        <v>0</v>
      </c>
    </row>
    <row r="140" spans="11:42">
      <c r="K140" s="522">
        <f t="shared" si="51"/>
        <v>126</v>
      </c>
      <c r="L140" s="502">
        <f t="shared" si="52"/>
        <v>0</v>
      </c>
      <c r="M140" s="43">
        <f t="shared" si="36"/>
        <v>-2</v>
      </c>
      <c r="N140" s="43">
        <f t="shared" si="53"/>
        <v>0</v>
      </c>
      <c r="O140" s="502">
        <f t="shared" si="37"/>
        <v>0</v>
      </c>
      <c r="P140" s="43">
        <f t="shared" si="54"/>
        <v>0</v>
      </c>
      <c r="Q140" s="43">
        <f t="shared" si="38"/>
        <v>0</v>
      </c>
      <c r="R140" s="503">
        <f t="shared" si="55"/>
        <v>0</v>
      </c>
      <c r="S140" s="502">
        <f t="shared" si="39"/>
        <v>0</v>
      </c>
      <c r="T140" s="43">
        <f t="shared" si="56"/>
        <v>0</v>
      </c>
      <c r="U140" s="43">
        <f t="shared" si="40"/>
        <v>0</v>
      </c>
      <c r="V140" s="503">
        <f t="shared" si="57"/>
        <v>10</v>
      </c>
      <c r="W140" s="502">
        <f t="shared" si="41"/>
        <v>0</v>
      </c>
      <c r="X140" s="43">
        <f t="shared" si="58"/>
        <v>0</v>
      </c>
      <c r="Y140" s="43">
        <f t="shared" si="42"/>
        <v>0</v>
      </c>
      <c r="Z140" s="503">
        <f t="shared" si="59"/>
        <v>10</v>
      </c>
      <c r="AA140" s="43">
        <f t="shared" si="43"/>
        <v>0</v>
      </c>
      <c r="AB140" s="43">
        <f t="shared" si="60"/>
        <v>0</v>
      </c>
      <c r="AC140" s="43">
        <f t="shared" si="44"/>
        <v>0</v>
      </c>
      <c r="AD140" s="43">
        <f t="shared" si="61"/>
        <v>0</v>
      </c>
      <c r="AE140" s="502">
        <f t="shared" si="45"/>
        <v>0</v>
      </c>
      <c r="AF140" s="43">
        <f t="shared" si="62"/>
        <v>0</v>
      </c>
      <c r="AG140" s="43">
        <f t="shared" si="46"/>
        <v>0</v>
      </c>
      <c r="AH140" s="503">
        <f t="shared" si="63"/>
        <v>0</v>
      </c>
      <c r="AI140" s="43">
        <f t="shared" si="47"/>
        <v>0</v>
      </c>
      <c r="AJ140" s="43">
        <f t="shared" si="64"/>
        <v>0</v>
      </c>
      <c r="AK140" s="43">
        <f t="shared" si="48"/>
        <v>0</v>
      </c>
      <c r="AL140" s="43">
        <f t="shared" si="65"/>
        <v>0</v>
      </c>
      <c r="AM140" s="502">
        <f t="shared" si="49"/>
        <v>0</v>
      </c>
      <c r="AN140" s="43">
        <f t="shared" si="66"/>
        <v>0</v>
      </c>
      <c r="AO140" s="43">
        <f t="shared" si="50"/>
        <v>0</v>
      </c>
      <c r="AP140" s="503">
        <f t="shared" si="67"/>
        <v>0</v>
      </c>
    </row>
    <row r="141" spans="11:42">
      <c r="K141" s="522">
        <f t="shared" si="51"/>
        <v>127</v>
      </c>
      <c r="L141" s="502">
        <f t="shared" si="52"/>
        <v>0</v>
      </c>
      <c r="M141" s="43">
        <f t="shared" si="36"/>
        <v>-2</v>
      </c>
      <c r="N141" s="43">
        <f t="shared" si="53"/>
        <v>0</v>
      </c>
      <c r="O141" s="502">
        <f t="shared" si="37"/>
        <v>0</v>
      </c>
      <c r="P141" s="43">
        <f t="shared" si="54"/>
        <v>0</v>
      </c>
      <c r="Q141" s="43">
        <f t="shared" si="38"/>
        <v>0</v>
      </c>
      <c r="R141" s="503">
        <f t="shared" si="55"/>
        <v>0</v>
      </c>
      <c r="S141" s="502">
        <f t="shared" si="39"/>
        <v>0</v>
      </c>
      <c r="T141" s="43">
        <f t="shared" si="56"/>
        <v>0</v>
      </c>
      <c r="U141" s="43">
        <f t="shared" si="40"/>
        <v>0</v>
      </c>
      <c r="V141" s="503">
        <f t="shared" si="57"/>
        <v>10</v>
      </c>
      <c r="W141" s="502">
        <f t="shared" si="41"/>
        <v>0</v>
      </c>
      <c r="X141" s="43">
        <f t="shared" si="58"/>
        <v>0</v>
      </c>
      <c r="Y141" s="43">
        <f t="shared" si="42"/>
        <v>0</v>
      </c>
      <c r="Z141" s="503">
        <f t="shared" si="59"/>
        <v>10</v>
      </c>
      <c r="AA141" s="43">
        <f t="shared" si="43"/>
        <v>0</v>
      </c>
      <c r="AB141" s="43">
        <f t="shared" si="60"/>
        <v>0</v>
      </c>
      <c r="AC141" s="43">
        <f t="shared" si="44"/>
        <v>0</v>
      </c>
      <c r="AD141" s="43">
        <f t="shared" si="61"/>
        <v>0</v>
      </c>
      <c r="AE141" s="502">
        <f t="shared" si="45"/>
        <v>0</v>
      </c>
      <c r="AF141" s="43">
        <f t="shared" si="62"/>
        <v>0</v>
      </c>
      <c r="AG141" s="43">
        <f t="shared" si="46"/>
        <v>0</v>
      </c>
      <c r="AH141" s="503">
        <f t="shared" si="63"/>
        <v>0</v>
      </c>
      <c r="AI141" s="43">
        <f t="shared" si="47"/>
        <v>0</v>
      </c>
      <c r="AJ141" s="43">
        <f t="shared" si="64"/>
        <v>0</v>
      </c>
      <c r="AK141" s="43">
        <f t="shared" si="48"/>
        <v>0</v>
      </c>
      <c r="AL141" s="43">
        <f t="shared" si="65"/>
        <v>0</v>
      </c>
      <c r="AM141" s="502">
        <f t="shared" si="49"/>
        <v>0</v>
      </c>
      <c r="AN141" s="43">
        <f t="shared" si="66"/>
        <v>0</v>
      </c>
      <c r="AO141" s="43">
        <f t="shared" si="50"/>
        <v>0</v>
      </c>
      <c r="AP141" s="503">
        <f t="shared" si="67"/>
        <v>0</v>
      </c>
    </row>
    <row r="142" spans="11:42">
      <c r="K142" s="522">
        <f t="shared" si="51"/>
        <v>128</v>
      </c>
      <c r="L142" s="502">
        <f t="shared" si="52"/>
        <v>0</v>
      </c>
      <c r="M142" s="43">
        <f t="shared" si="36"/>
        <v>-2</v>
      </c>
      <c r="N142" s="43">
        <f t="shared" si="53"/>
        <v>0</v>
      </c>
      <c r="O142" s="502">
        <f t="shared" si="37"/>
        <v>0</v>
      </c>
      <c r="P142" s="43">
        <f t="shared" si="54"/>
        <v>0</v>
      </c>
      <c r="Q142" s="43">
        <f t="shared" si="38"/>
        <v>0</v>
      </c>
      <c r="R142" s="503">
        <f t="shared" si="55"/>
        <v>0</v>
      </c>
      <c r="S142" s="502">
        <f t="shared" si="39"/>
        <v>0</v>
      </c>
      <c r="T142" s="43">
        <f t="shared" si="56"/>
        <v>0</v>
      </c>
      <c r="U142" s="43">
        <f t="shared" si="40"/>
        <v>0</v>
      </c>
      <c r="V142" s="503">
        <f t="shared" si="57"/>
        <v>10</v>
      </c>
      <c r="W142" s="502">
        <f t="shared" si="41"/>
        <v>0</v>
      </c>
      <c r="X142" s="43">
        <f t="shared" si="58"/>
        <v>0</v>
      </c>
      <c r="Y142" s="43">
        <f t="shared" si="42"/>
        <v>0</v>
      </c>
      <c r="Z142" s="503">
        <f t="shared" si="59"/>
        <v>10</v>
      </c>
      <c r="AA142" s="43">
        <f t="shared" si="43"/>
        <v>0</v>
      </c>
      <c r="AB142" s="43">
        <f t="shared" si="60"/>
        <v>0</v>
      </c>
      <c r="AC142" s="43">
        <f t="shared" si="44"/>
        <v>0</v>
      </c>
      <c r="AD142" s="43">
        <f t="shared" si="61"/>
        <v>0</v>
      </c>
      <c r="AE142" s="502">
        <f t="shared" si="45"/>
        <v>0</v>
      </c>
      <c r="AF142" s="43">
        <f t="shared" si="62"/>
        <v>0</v>
      </c>
      <c r="AG142" s="43">
        <f t="shared" si="46"/>
        <v>0</v>
      </c>
      <c r="AH142" s="503">
        <f t="shared" si="63"/>
        <v>0</v>
      </c>
      <c r="AI142" s="43">
        <f t="shared" si="47"/>
        <v>0</v>
      </c>
      <c r="AJ142" s="43">
        <f t="shared" si="64"/>
        <v>0</v>
      </c>
      <c r="AK142" s="43">
        <f t="shared" si="48"/>
        <v>0</v>
      </c>
      <c r="AL142" s="43">
        <f t="shared" si="65"/>
        <v>0</v>
      </c>
      <c r="AM142" s="502">
        <f t="shared" si="49"/>
        <v>0</v>
      </c>
      <c r="AN142" s="43">
        <f t="shared" si="66"/>
        <v>0</v>
      </c>
      <c r="AO142" s="43">
        <f t="shared" si="50"/>
        <v>0</v>
      </c>
      <c r="AP142" s="503">
        <f t="shared" si="67"/>
        <v>0</v>
      </c>
    </row>
    <row r="143" spans="11:42">
      <c r="K143" s="522">
        <f t="shared" si="51"/>
        <v>129</v>
      </c>
      <c r="L143" s="502">
        <f t="shared" si="52"/>
        <v>0</v>
      </c>
      <c r="M143" s="43">
        <f t="shared" ref="M143:M206" si="68">MIN($G$16,IF(L143&gt;15,3,IF(L143&gt;6,2,IF(L143&gt;0,1,0))))</f>
        <v>-2</v>
      </c>
      <c r="N143" s="43">
        <f t="shared" si="53"/>
        <v>0</v>
      </c>
      <c r="O143" s="502">
        <f t="shared" ref="O143:O206" si="69">$G$16-M143</f>
        <v>0</v>
      </c>
      <c r="P143" s="43">
        <f t="shared" si="54"/>
        <v>0</v>
      </c>
      <c r="Q143" s="43">
        <f t="shared" ref="Q143:Q206" si="70">MIN(O143,IF(P143&gt;15,3,IF(P143&gt;6,2,IF(P143&gt;0,1,0))))</f>
        <v>0</v>
      </c>
      <c r="R143" s="503">
        <f t="shared" si="55"/>
        <v>0</v>
      </c>
      <c r="S143" s="502">
        <f t="shared" ref="S143:S206" si="71">O143-Q143</f>
        <v>0</v>
      </c>
      <c r="T143" s="43">
        <f t="shared" si="56"/>
        <v>0</v>
      </c>
      <c r="U143" s="43">
        <f t="shared" ref="U143:U206" si="72">MIN(S143,IF(T143&gt;15,3,IF(T143&gt;6,2,IF(T143&gt;0,1,0))))</f>
        <v>0</v>
      </c>
      <c r="V143" s="503">
        <f t="shared" si="57"/>
        <v>10</v>
      </c>
      <c r="W143" s="502">
        <f t="shared" ref="W143:W206" si="73">S143-U143</f>
        <v>0</v>
      </c>
      <c r="X143" s="43">
        <f t="shared" si="58"/>
        <v>0</v>
      </c>
      <c r="Y143" s="43">
        <f t="shared" ref="Y143:Y206" si="74">MIN(W143,IF(X143&gt;15,3,IF(X143&gt;6,2,IF(X143&gt;0,1,0))))</f>
        <v>0</v>
      </c>
      <c r="Z143" s="503">
        <f t="shared" si="59"/>
        <v>10</v>
      </c>
      <c r="AA143" s="43">
        <f t="shared" ref="AA143:AA206" si="75">W143-Y143</f>
        <v>0</v>
      </c>
      <c r="AB143" s="43">
        <f t="shared" si="60"/>
        <v>0</v>
      </c>
      <c r="AC143" s="43">
        <f t="shared" ref="AC143:AC206" si="76">MIN(AA143,IF(AB143&gt;15,3,IF(AB143&gt;6,2,IF(AB143&gt;0,1,0))))</f>
        <v>0</v>
      </c>
      <c r="AD143" s="43">
        <f t="shared" si="61"/>
        <v>0</v>
      </c>
      <c r="AE143" s="502">
        <f t="shared" ref="AE143:AE206" si="77">AA143-AC143</f>
        <v>0</v>
      </c>
      <c r="AF143" s="43">
        <f t="shared" si="62"/>
        <v>0</v>
      </c>
      <c r="AG143" s="43">
        <f t="shared" ref="AG143:AG206" si="78">MIN(AE143,IF(AF143&gt;15,3,IF(AF143&gt;6,2,IF(AF143&gt;0,1,0))))</f>
        <v>0</v>
      </c>
      <c r="AH143" s="503">
        <f t="shared" si="63"/>
        <v>0</v>
      </c>
      <c r="AI143" s="43">
        <f t="shared" ref="AI143:AI206" si="79">AE143-AG143</f>
        <v>0</v>
      </c>
      <c r="AJ143" s="43">
        <f t="shared" si="64"/>
        <v>0</v>
      </c>
      <c r="AK143" s="43">
        <f t="shared" ref="AK143:AK206" si="80">MIN(AI143,IF(AJ143&gt;15,3,IF(AJ143&gt;6,2,IF(AJ143&gt;0,1,0))))</f>
        <v>0</v>
      </c>
      <c r="AL143" s="43">
        <f t="shared" si="65"/>
        <v>0</v>
      </c>
      <c r="AM143" s="502">
        <f t="shared" ref="AM143:AM206" si="81">AI143-AK143</f>
        <v>0</v>
      </c>
      <c r="AN143" s="43">
        <f t="shared" si="66"/>
        <v>0</v>
      </c>
      <c r="AO143" s="43">
        <f t="shared" ref="AO143:AO206" si="82">MIN(AM143,IF(AN143&gt;15,3,IF(AN143&gt;6,2,IF(AN143&gt;0,1,0))))</f>
        <v>0</v>
      </c>
      <c r="AP143" s="503">
        <f t="shared" si="67"/>
        <v>0</v>
      </c>
    </row>
    <row r="144" spans="11:42">
      <c r="K144" s="522">
        <f t="shared" ref="K144:K207" si="83">K143+IF(N143*I$18+R143*I$19+V143*I$20+Z143*I$21+AD143*I$22+AH143*I$23+AL143*I$24+AP143*I$25&gt;0,0,1)</f>
        <v>130</v>
      </c>
      <c r="L144" s="502">
        <f t="shared" ref="L144:L207" si="84">IF(L143&gt;0,L143-M143*(K144-K143),$G$18)</f>
        <v>0</v>
      </c>
      <c r="M144" s="43">
        <f t="shared" si="68"/>
        <v>-2</v>
      </c>
      <c r="N144" s="43">
        <f t="shared" ref="N144:N207" si="85">IF(L144=0,$H$18,0)</f>
        <v>0</v>
      </c>
      <c r="O144" s="502">
        <f t="shared" si="69"/>
        <v>0</v>
      </c>
      <c r="P144" s="43">
        <f t="shared" ref="P144:P207" si="86">IF(P143&gt;0,P143-Q143*($K144-$K143),$G$19)</f>
        <v>0</v>
      </c>
      <c r="Q144" s="43">
        <f t="shared" si="70"/>
        <v>0</v>
      </c>
      <c r="R144" s="503">
        <f t="shared" ref="R144:R207" si="87">IF(P144=0,$H$19,0)</f>
        <v>0</v>
      </c>
      <c r="S144" s="502">
        <f t="shared" si="71"/>
        <v>0</v>
      </c>
      <c r="T144" s="43">
        <f t="shared" ref="T144:T207" si="88">IF(T143&gt;0,T143-U143*($K144-$K143),$G$20)</f>
        <v>0</v>
      </c>
      <c r="U144" s="43">
        <f t="shared" si="72"/>
        <v>0</v>
      </c>
      <c r="V144" s="503">
        <f t="shared" ref="V144:V207" si="89">IF(T144=0,$H$20,0)</f>
        <v>10</v>
      </c>
      <c r="W144" s="502">
        <f t="shared" si="73"/>
        <v>0</v>
      </c>
      <c r="X144" s="43">
        <f t="shared" ref="X144:X207" si="90">IF(X143&gt;0,X143-Y143*($K144-$K143),$G$21)</f>
        <v>0</v>
      </c>
      <c r="Y144" s="43">
        <f t="shared" si="74"/>
        <v>0</v>
      </c>
      <c r="Z144" s="503">
        <f t="shared" ref="Z144:Z207" si="91">IF(X144=0,$H$21,0)</f>
        <v>10</v>
      </c>
      <c r="AA144" s="43">
        <f t="shared" si="75"/>
        <v>0</v>
      </c>
      <c r="AB144" s="43">
        <f t="shared" ref="AB144:AB207" si="92">IF(AB143&gt;0,AB143-AC143*($K144-$K143),$G$22)</f>
        <v>0</v>
      </c>
      <c r="AC144" s="43">
        <f t="shared" si="76"/>
        <v>0</v>
      </c>
      <c r="AD144" s="43">
        <f t="shared" ref="AD144:AD207" si="93">IF(AB144=0,$H$22,0)</f>
        <v>0</v>
      </c>
      <c r="AE144" s="502">
        <f t="shared" si="77"/>
        <v>0</v>
      </c>
      <c r="AF144" s="43">
        <f t="shared" ref="AF144:AF207" si="94">IF(AF143&gt;0,AF143-AG143*($K144-$K143),$G$23)</f>
        <v>0</v>
      </c>
      <c r="AG144" s="43">
        <f t="shared" si="78"/>
        <v>0</v>
      </c>
      <c r="AH144" s="503">
        <f t="shared" ref="AH144:AH207" si="95">IF(AF144=0,$H$23,0)</f>
        <v>0</v>
      </c>
      <c r="AI144" s="43">
        <f t="shared" si="79"/>
        <v>0</v>
      </c>
      <c r="AJ144" s="43">
        <f t="shared" ref="AJ144:AJ207" si="96">IF(AJ143&gt;0,AJ143-AK143*($K144-$K143),$G$24)</f>
        <v>0</v>
      </c>
      <c r="AK144" s="43">
        <f t="shared" si="80"/>
        <v>0</v>
      </c>
      <c r="AL144" s="43">
        <f t="shared" ref="AL144:AL207" si="97">IF(AJ144=0,$H$24,0)</f>
        <v>0</v>
      </c>
      <c r="AM144" s="502">
        <f t="shared" si="81"/>
        <v>0</v>
      </c>
      <c r="AN144" s="43">
        <f t="shared" ref="AN144:AN207" si="98">IF(AN143&gt;0,AN143-AO143*($K144-$K143),$G$25)</f>
        <v>0</v>
      </c>
      <c r="AO144" s="43">
        <f t="shared" si="82"/>
        <v>0</v>
      </c>
      <c r="AP144" s="503">
        <f t="shared" ref="AP144:AP207" si="99">IF(AN144=0,$H$25,0)</f>
        <v>0</v>
      </c>
    </row>
    <row r="145" spans="11:42">
      <c r="K145" s="522">
        <f t="shared" si="83"/>
        <v>131</v>
      </c>
      <c r="L145" s="502">
        <f t="shared" si="84"/>
        <v>0</v>
      </c>
      <c r="M145" s="43">
        <f t="shared" si="68"/>
        <v>-2</v>
      </c>
      <c r="N145" s="43">
        <f t="shared" si="85"/>
        <v>0</v>
      </c>
      <c r="O145" s="502">
        <f t="shared" si="69"/>
        <v>0</v>
      </c>
      <c r="P145" s="43">
        <f t="shared" si="86"/>
        <v>0</v>
      </c>
      <c r="Q145" s="43">
        <f t="shared" si="70"/>
        <v>0</v>
      </c>
      <c r="R145" s="503">
        <f t="shared" si="87"/>
        <v>0</v>
      </c>
      <c r="S145" s="502">
        <f t="shared" si="71"/>
        <v>0</v>
      </c>
      <c r="T145" s="43">
        <f t="shared" si="88"/>
        <v>0</v>
      </c>
      <c r="U145" s="43">
        <f t="shared" si="72"/>
        <v>0</v>
      </c>
      <c r="V145" s="503">
        <f t="shared" si="89"/>
        <v>10</v>
      </c>
      <c r="W145" s="502">
        <f t="shared" si="73"/>
        <v>0</v>
      </c>
      <c r="X145" s="43">
        <f t="shared" si="90"/>
        <v>0</v>
      </c>
      <c r="Y145" s="43">
        <f t="shared" si="74"/>
        <v>0</v>
      </c>
      <c r="Z145" s="503">
        <f t="shared" si="91"/>
        <v>10</v>
      </c>
      <c r="AA145" s="43">
        <f t="shared" si="75"/>
        <v>0</v>
      </c>
      <c r="AB145" s="43">
        <f t="shared" si="92"/>
        <v>0</v>
      </c>
      <c r="AC145" s="43">
        <f t="shared" si="76"/>
        <v>0</v>
      </c>
      <c r="AD145" s="43">
        <f t="shared" si="93"/>
        <v>0</v>
      </c>
      <c r="AE145" s="502">
        <f t="shared" si="77"/>
        <v>0</v>
      </c>
      <c r="AF145" s="43">
        <f t="shared" si="94"/>
        <v>0</v>
      </c>
      <c r="AG145" s="43">
        <f t="shared" si="78"/>
        <v>0</v>
      </c>
      <c r="AH145" s="503">
        <f t="shared" si="95"/>
        <v>0</v>
      </c>
      <c r="AI145" s="43">
        <f t="shared" si="79"/>
        <v>0</v>
      </c>
      <c r="AJ145" s="43">
        <f t="shared" si="96"/>
        <v>0</v>
      </c>
      <c r="AK145" s="43">
        <f t="shared" si="80"/>
        <v>0</v>
      </c>
      <c r="AL145" s="43">
        <f t="shared" si="97"/>
        <v>0</v>
      </c>
      <c r="AM145" s="502">
        <f t="shared" si="81"/>
        <v>0</v>
      </c>
      <c r="AN145" s="43">
        <f t="shared" si="98"/>
        <v>0</v>
      </c>
      <c r="AO145" s="43">
        <f t="shared" si="82"/>
        <v>0</v>
      </c>
      <c r="AP145" s="503">
        <f t="shared" si="99"/>
        <v>0</v>
      </c>
    </row>
    <row r="146" spans="11:42">
      <c r="K146" s="522">
        <f t="shared" si="83"/>
        <v>132</v>
      </c>
      <c r="L146" s="502">
        <f t="shared" si="84"/>
        <v>0</v>
      </c>
      <c r="M146" s="43">
        <f t="shared" si="68"/>
        <v>-2</v>
      </c>
      <c r="N146" s="43">
        <f t="shared" si="85"/>
        <v>0</v>
      </c>
      <c r="O146" s="502">
        <f t="shared" si="69"/>
        <v>0</v>
      </c>
      <c r="P146" s="43">
        <f t="shared" si="86"/>
        <v>0</v>
      </c>
      <c r="Q146" s="43">
        <f t="shared" si="70"/>
        <v>0</v>
      </c>
      <c r="R146" s="503">
        <f t="shared" si="87"/>
        <v>0</v>
      </c>
      <c r="S146" s="502">
        <f t="shared" si="71"/>
        <v>0</v>
      </c>
      <c r="T146" s="43">
        <f t="shared" si="88"/>
        <v>0</v>
      </c>
      <c r="U146" s="43">
        <f t="shared" si="72"/>
        <v>0</v>
      </c>
      <c r="V146" s="503">
        <f t="shared" si="89"/>
        <v>10</v>
      </c>
      <c r="W146" s="502">
        <f t="shared" si="73"/>
        <v>0</v>
      </c>
      <c r="X146" s="43">
        <f t="shared" si="90"/>
        <v>0</v>
      </c>
      <c r="Y146" s="43">
        <f t="shared" si="74"/>
        <v>0</v>
      </c>
      <c r="Z146" s="503">
        <f t="shared" si="91"/>
        <v>10</v>
      </c>
      <c r="AA146" s="43">
        <f t="shared" si="75"/>
        <v>0</v>
      </c>
      <c r="AB146" s="43">
        <f t="shared" si="92"/>
        <v>0</v>
      </c>
      <c r="AC146" s="43">
        <f t="shared" si="76"/>
        <v>0</v>
      </c>
      <c r="AD146" s="43">
        <f t="shared" si="93"/>
        <v>0</v>
      </c>
      <c r="AE146" s="502">
        <f t="shared" si="77"/>
        <v>0</v>
      </c>
      <c r="AF146" s="43">
        <f t="shared" si="94"/>
        <v>0</v>
      </c>
      <c r="AG146" s="43">
        <f t="shared" si="78"/>
        <v>0</v>
      </c>
      <c r="AH146" s="503">
        <f t="shared" si="95"/>
        <v>0</v>
      </c>
      <c r="AI146" s="43">
        <f t="shared" si="79"/>
        <v>0</v>
      </c>
      <c r="AJ146" s="43">
        <f t="shared" si="96"/>
        <v>0</v>
      </c>
      <c r="AK146" s="43">
        <f t="shared" si="80"/>
        <v>0</v>
      </c>
      <c r="AL146" s="43">
        <f t="shared" si="97"/>
        <v>0</v>
      </c>
      <c r="AM146" s="502">
        <f t="shared" si="81"/>
        <v>0</v>
      </c>
      <c r="AN146" s="43">
        <f t="shared" si="98"/>
        <v>0</v>
      </c>
      <c r="AO146" s="43">
        <f t="shared" si="82"/>
        <v>0</v>
      </c>
      <c r="AP146" s="503">
        <f t="shared" si="99"/>
        <v>0</v>
      </c>
    </row>
    <row r="147" spans="11:42">
      <c r="K147" s="522">
        <f t="shared" si="83"/>
        <v>133</v>
      </c>
      <c r="L147" s="502">
        <f t="shared" si="84"/>
        <v>0</v>
      </c>
      <c r="M147" s="43">
        <f t="shared" si="68"/>
        <v>-2</v>
      </c>
      <c r="N147" s="43">
        <f t="shared" si="85"/>
        <v>0</v>
      </c>
      <c r="O147" s="502">
        <f t="shared" si="69"/>
        <v>0</v>
      </c>
      <c r="P147" s="43">
        <f t="shared" si="86"/>
        <v>0</v>
      </c>
      <c r="Q147" s="43">
        <f t="shared" si="70"/>
        <v>0</v>
      </c>
      <c r="R147" s="503">
        <f t="shared" si="87"/>
        <v>0</v>
      </c>
      <c r="S147" s="502">
        <f t="shared" si="71"/>
        <v>0</v>
      </c>
      <c r="T147" s="43">
        <f t="shared" si="88"/>
        <v>0</v>
      </c>
      <c r="U147" s="43">
        <f t="shared" si="72"/>
        <v>0</v>
      </c>
      <c r="V147" s="503">
        <f t="shared" si="89"/>
        <v>10</v>
      </c>
      <c r="W147" s="502">
        <f t="shared" si="73"/>
        <v>0</v>
      </c>
      <c r="X147" s="43">
        <f t="shared" si="90"/>
        <v>0</v>
      </c>
      <c r="Y147" s="43">
        <f t="shared" si="74"/>
        <v>0</v>
      </c>
      <c r="Z147" s="503">
        <f t="shared" si="91"/>
        <v>10</v>
      </c>
      <c r="AA147" s="43">
        <f t="shared" si="75"/>
        <v>0</v>
      </c>
      <c r="AB147" s="43">
        <f t="shared" si="92"/>
        <v>0</v>
      </c>
      <c r="AC147" s="43">
        <f t="shared" si="76"/>
        <v>0</v>
      </c>
      <c r="AD147" s="43">
        <f t="shared" si="93"/>
        <v>0</v>
      </c>
      <c r="AE147" s="502">
        <f t="shared" si="77"/>
        <v>0</v>
      </c>
      <c r="AF147" s="43">
        <f t="shared" si="94"/>
        <v>0</v>
      </c>
      <c r="AG147" s="43">
        <f t="shared" si="78"/>
        <v>0</v>
      </c>
      <c r="AH147" s="503">
        <f t="shared" si="95"/>
        <v>0</v>
      </c>
      <c r="AI147" s="43">
        <f t="shared" si="79"/>
        <v>0</v>
      </c>
      <c r="AJ147" s="43">
        <f t="shared" si="96"/>
        <v>0</v>
      </c>
      <c r="AK147" s="43">
        <f t="shared" si="80"/>
        <v>0</v>
      </c>
      <c r="AL147" s="43">
        <f t="shared" si="97"/>
        <v>0</v>
      </c>
      <c r="AM147" s="502">
        <f t="shared" si="81"/>
        <v>0</v>
      </c>
      <c r="AN147" s="43">
        <f t="shared" si="98"/>
        <v>0</v>
      </c>
      <c r="AO147" s="43">
        <f t="shared" si="82"/>
        <v>0</v>
      </c>
      <c r="AP147" s="503">
        <f t="shared" si="99"/>
        <v>0</v>
      </c>
    </row>
    <row r="148" spans="11:42">
      <c r="K148" s="522">
        <f t="shared" si="83"/>
        <v>134</v>
      </c>
      <c r="L148" s="502">
        <f t="shared" si="84"/>
        <v>0</v>
      </c>
      <c r="M148" s="43">
        <f t="shared" si="68"/>
        <v>-2</v>
      </c>
      <c r="N148" s="43">
        <f t="shared" si="85"/>
        <v>0</v>
      </c>
      <c r="O148" s="502">
        <f t="shared" si="69"/>
        <v>0</v>
      </c>
      <c r="P148" s="43">
        <f t="shared" si="86"/>
        <v>0</v>
      </c>
      <c r="Q148" s="43">
        <f t="shared" si="70"/>
        <v>0</v>
      </c>
      <c r="R148" s="503">
        <f t="shared" si="87"/>
        <v>0</v>
      </c>
      <c r="S148" s="502">
        <f t="shared" si="71"/>
        <v>0</v>
      </c>
      <c r="T148" s="43">
        <f t="shared" si="88"/>
        <v>0</v>
      </c>
      <c r="U148" s="43">
        <f t="shared" si="72"/>
        <v>0</v>
      </c>
      <c r="V148" s="503">
        <f t="shared" si="89"/>
        <v>10</v>
      </c>
      <c r="W148" s="502">
        <f t="shared" si="73"/>
        <v>0</v>
      </c>
      <c r="X148" s="43">
        <f t="shared" si="90"/>
        <v>0</v>
      </c>
      <c r="Y148" s="43">
        <f t="shared" si="74"/>
        <v>0</v>
      </c>
      <c r="Z148" s="503">
        <f t="shared" si="91"/>
        <v>10</v>
      </c>
      <c r="AA148" s="43">
        <f t="shared" si="75"/>
        <v>0</v>
      </c>
      <c r="AB148" s="43">
        <f t="shared" si="92"/>
        <v>0</v>
      </c>
      <c r="AC148" s="43">
        <f t="shared" si="76"/>
        <v>0</v>
      </c>
      <c r="AD148" s="43">
        <f t="shared" si="93"/>
        <v>0</v>
      </c>
      <c r="AE148" s="502">
        <f t="shared" si="77"/>
        <v>0</v>
      </c>
      <c r="AF148" s="43">
        <f t="shared" si="94"/>
        <v>0</v>
      </c>
      <c r="AG148" s="43">
        <f t="shared" si="78"/>
        <v>0</v>
      </c>
      <c r="AH148" s="503">
        <f t="shared" si="95"/>
        <v>0</v>
      </c>
      <c r="AI148" s="43">
        <f t="shared" si="79"/>
        <v>0</v>
      </c>
      <c r="AJ148" s="43">
        <f t="shared" si="96"/>
        <v>0</v>
      </c>
      <c r="AK148" s="43">
        <f t="shared" si="80"/>
        <v>0</v>
      </c>
      <c r="AL148" s="43">
        <f t="shared" si="97"/>
        <v>0</v>
      </c>
      <c r="AM148" s="502">
        <f t="shared" si="81"/>
        <v>0</v>
      </c>
      <c r="AN148" s="43">
        <f t="shared" si="98"/>
        <v>0</v>
      </c>
      <c r="AO148" s="43">
        <f t="shared" si="82"/>
        <v>0</v>
      </c>
      <c r="AP148" s="503">
        <f t="shared" si="99"/>
        <v>0</v>
      </c>
    </row>
    <row r="149" spans="11:42">
      <c r="K149" s="522">
        <f t="shared" si="83"/>
        <v>135</v>
      </c>
      <c r="L149" s="502">
        <f t="shared" si="84"/>
        <v>0</v>
      </c>
      <c r="M149" s="43">
        <f t="shared" si="68"/>
        <v>-2</v>
      </c>
      <c r="N149" s="43">
        <f t="shared" si="85"/>
        <v>0</v>
      </c>
      <c r="O149" s="502">
        <f t="shared" si="69"/>
        <v>0</v>
      </c>
      <c r="P149" s="43">
        <f t="shared" si="86"/>
        <v>0</v>
      </c>
      <c r="Q149" s="43">
        <f t="shared" si="70"/>
        <v>0</v>
      </c>
      <c r="R149" s="503">
        <f t="shared" si="87"/>
        <v>0</v>
      </c>
      <c r="S149" s="502">
        <f t="shared" si="71"/>
        <v>0</v>
      </c>
      <c r="T149" s="43">
        <f t="shared" si="88"/>
        <v>0</v>
      </c>
      <c r="U149" s="43">
        <f t="shared" si="72"/>
        <v>0</v>
      </c>
      <c r="V149" s="503">
        <f t="shared" si="89"/>
        <v>10</v>
      </c>
      <c r="W149" s="502">
        <f t="shared" si="73"/>
        <v>0</v>
      </c>
      <c r="X149" s="43">
        <f t="shared" si="90"/>
        <v>0</v>
      </c>
      <c r="Y149" s="43">
        <f t="shared" si="74"/>
        <v>0</v>
      </c>
      <c r="Z149" s="503">
        <f t="shared" si="91"/>
        <v>10</v>
      </c>
      <c r="AA149" s="43">
        <f t="shared" si="75"/>
        <v>0</v>
      </c>
      <c r="AB149" s="43">
        <f t="shared" si="92"/>
        <v>0</v>
      </c>
      <c r="AC149" s="43">
        <f t="shared" si="76"/>
        <v>0</v>
      </c>
      <c r="AD149" s="43">
        <f t="shared" si="93"/>
        <v>0</v>
      </c>
      <c r="AE149" s="502">
        <f t="shared" si="77"/>
        <v>0</v>
      </c>
      <c r="AF149" s="43">
        <f t="shared" si="94"/>
        <v>0</v>
      </c>
      <c r="AG149" s="43">
        <f t="shared" si="78"/>
        <v>0</v>
      </c>
      <c r="AH149" s="503">
        <f t="shared" si="95"/>
        <v>0</v>
      </c>
      <c r="AI149" s="43">
        <f t="shared" si="79"/>
        <v>0</v>
      </c>
      <c r="AJ149" s="43">
        <f t="shared" si="96"/>
        <v>0</v>
      </c>
      <c r="AK149" s="43">
        <f t="shared" si="80"/>
        <v>0</v>
      </c>
      <c r="AL149" s="43">
        <f t="shared" si="97"/>
        <v>0</v>
      </c>
      <c r="AM149" s="502">
        <f t="shared" si="81"/>
        <v>0</v>
      </c>
      <c r="AN149" s="43">
        <f t="shared" si="98"/>
        <v>0</v>
      </c>
      <c r="AO149" s="43">
        <f t="shared" si="82"/>
        <v>0</v>
      </c>
      <c r="AP149" s="503">
        <f t="shared" si="99"/>
        <v>0</v>
      </c>
    </row>
    <row r="150" spans="11:42">
      <c r="K150" s="522">
        <f t="shared" si="83"/>
        <v>136</v>
      </c>
      <c r="L150" s="502">
        <f t="shared" si="84"/>
        <v>0</v>
      </c>
      <c r="M150" s="43">
        <f t="shared" si="68"/>
        <v>-2</v>
      </c>
      <c r="N150" s="43">
        <f t="shared" si="85"/>
        <v>0</v>
      </c>
      <c r="O150" s="502">
        <f t="shared" si="69"/>
        <v>0</v>
      </c>
      <c r="P150" s="43">
        <f t="shared" si="86"/>
        <v>0</v>
      </c>
      <c r="Q150" s="43">
        <f t="shared" si="70"/>
        <v>0</v>
      </c>
      <c r="R150" s="503">
        <f t="shared" si="87"/>
        <v>0</v>
      </c>
      <c r="S150" s="502">
        <f t="shared" si="71"/>
        <v>0</v>
      </c>
      <c r="T150" s="43">
        <f t="shared" si="88"/>
        <v>0</v>
      </c>
      <c r="U150" s="43">
        <f t="shared" si="72"/>
        <v>0</v>
      </c>
      <c r="V150" s="503">
        <f t="shared" si="89"/>
        <v>10</v>
      </c>
      <c r="W150" s="502">
        <f t="shared" si="73"/>
        <v>0</v>
      </c>
      <c r="X150" s="43">
        <f t="shared" si="90"/>
        <v>0</v>
      </c>
      <c r="Y150" s="43">
        <f t="shared" si="74"/>
        <v>0</v>
      </c>
      <c r="Z150" s="503">
        <f t="shared" si="91"/>
        <v>10</v>
      </c>
      <c r="AA150" s="43">
        <f t="shared" si="75"/>
        <v>0</v>
      </c>
      <c r="AB150" s="43">
        <f t="shared" si="92"/>
        <v>0</v>
      </c>
      <c r="AC150" s="43">
        <f t="shared" si="76"/>
        <v>0</v>
      </c>
      <c r="AD150" s="43">
        <f t="shared" si="93"/>
        <v>0</v>
      </c>
      <c r="AE150" s="502">
        <f t="shared" si="77"/>
        <v>0</v>
      </c>
      <c r="AF150" s="43">
        <f t="shared" si="94"/>
        <v>0</v>
      </c>
      <c r="AG150" s="43">
        <f t="shared" si="78"/>
        <v>0</v>
      </c>
      <c r="AH150" s="503">
        <f t="shared" si="95"/>
        <v>0</v>
      </c>
      <c r="AI150" s="43">
        <f t="shared" si="79"/>
        <v>0</v>
      </c>
      <c r="AJ150" s="43">
        <f t="shared" si="96"/>
        <v>0</v>
      </c>
      <c r="AK150" s="43">
        <f t="shared" si="80"/>
        <v>0</v>
      </c>
      <c r="AL150" s="43">
        <f t="shared" si="97"/>
        <v>0</v>
      </c>
      <c r="AM150" s="502">
        <f t="shared" si="81"/>
        <v>0</v>
      </c>
      <c r="AN150" s="43">
        <f t="shared" si="98"/>
        <v>0</v>
      </c>
      <c r="AO150" s="43">
        <f t="shared" si="82"/>
        <v>0</v>
      </c>
      <c r="AP150" s="503">
        <f t="shared" si="99"/>
        <v>0</v>
      </c>
    </row>
    <row r="151" spans="11:42">
      <c r="K151" s="522">
        <f t="shared" si="83"/>
        <v>137</v>
      </c>
      <c r="L151" s="502">
        <f t="shared" si="84"/>
        <v>0</v>
      </c>
      <c r="M151" s="43">
        <f t="shared" si="68"/>
        <v>-2</v>
      </c>
      <c r="N151" s="43">
        <f t="shared" si="85"/>
        <v>0</v>
      </c>
      <c r="O151" s="502">
        <f t="shared" si="69"/>
        <v>0</v>
      </c>
      <c r="P151" s="43">
        <f t="shared" si="86"/>
        <v>0</v>
      </c>
      <c r="Q151" s="43">
        <f t="shared" si="70"/>
        <v>0</v>
      </c>
      <c r="R151" s="503">
        <f t="shared" si="87"/>
        <v>0</v>
      </c>
      <c r="S151" s="502">
        <f t="shared" si="71"/>
        <v>0</v>
      </c>
      <c r="T151" s="43">
        <f t="shared" si="88"/>
        <v>0</v>
      </c>
      <c r="U151" s="43">
        <f t="shared" si="72"/>
        <v>0</v>
      </c>
      <c r="V151" s="503">
        <f t="shared" si="89"/>
        <v>10</v>
      </c>
      <c r="W151" s="502">
        <f t="shared" si="73"/>
        <v>0</v>
      </c>
      <c r="X151" s="43">
        <f t="shared" si="90"/>
        <v>0</v>
      </c>
      <c r="Y151" s="43">
        <f t="shared" si="74"/>
        <v>0</v>
      </c>
      <c r="Z151" s="503">
        <f t="shared" si="91"/>
        <v>10</v>
      </c>
      <c r="AA151" s="43">
        <f t="shared" si="75"/>
        <v>0</v>
      </c>
      <c r="AB151" s="43">
        <f t="shared" si="92"/>
        <v>0</v>
      </c>
      <c r="AC151" s="43">
        <f t="shared" si="76"/>
        <v>0</v>
      </c>
      <c r="AD151" s="43">
        <f t="shared" si="93"/>
        <v>0</v>
      </c>
      <c r="AE151" s="502">
        <f t="shared" si="77"/>
        <v>0</v>
      </c>
      <c r="AF151" s="43">
        <f t="shared" si="94"/>
        <v>0</v>
      </c>
      <c r="AG151" s="43">
        <f t="shared" si="78"/>
        <v>0</v>
      </c>
      <c r="AH151" s="503">
        <f t="shared" si="95"/>
        <v>0</v>
      </c>
      <c r="AI151" s="43">
        <f t="shared" si="79"/>
        <v>0</v>
      </c>
      <c r="AJ151" s="43">
        <f t="shared" si="96"/>
        <v>0</v>
      </c>
      <c r="AK151" s="43">
        <f t="shared" si="80"/>
        <v>0</v>
      </c>
      <c r="AL151" s="43">
        <f t="shared" si="97"/>
        <v>0</v>
      </c>
      <c r="AM151" s="502">
        <f t="shared" si="81"/>
        <v>0</v>
      </c>
      <c r="AN151" s="43">
        <f t="shared" si="98"/>
        <v>0</v>
      </c>
      <c r="AO151" s="43">
        <f t="shared" si="82"/>
        <v>0</v>
      </c>
      <c r="AP151" s="503">
        <f t="shared" si="99"/>
        <v>0</v>
      </c>
    </row>
    <row r="152" spans="11:42">
      <c r="K152" s="522">
        <f t="shared" si="83"/>
        <v>138</v>
      </c>
      <c r="L152" s="502">
        <f t="shared" si="84"/>
        <v>0</v>
      </c>
      <c r="M152" s="43">
        <f t="shared" si="68"/>
        <v>-2</v>
      </c>
      <c r="N152" s="43">
        <f t="shared" si="85"/>
        <v>0</v>
      </c>
      <c r="O152" s="502">
        <f t="shared" si="69"/>
        <v>0</v>
      </c>
      <c r="P152" s="43">
        <f t="shared" si="86"/>
        <v>0</v>
      </c>
      <c r="Q152" s="43">
        <f t="shared" si="70"/>
        <v>0</v>
      </c>
      <c r="R152" s="503">
        <f t="shared" si="87"/>
        <v>0</v>
      </c>
      <c r="S152" s="502">
        <f t="shared" si="71"/>
        <v>0</v>
      </c>
      <c r="T152" s="43">
        <f t="shared" si="88"/>
        <v>0</v>
      </c>
      <c r="U152" s="43">
        <f t="shared" si="72"/>
        <v>0</v>
      </c>
      <c r="V152" s="503">
        <f t="shared" si="89"/>
        <v>10</v>
      </c>
      <c r="W152" s="502">
        <f t="shared" si="73"/>
        <v>0</v>
      </c>
      <c r="X152" s="43">
        <f t="shared" si="90"/>
        <v>0</v>
      </c>
      <c r="Y152" s="43">
        <f t="shared" si="74"/>
        <v>0</v>
      </c>
      <c r="Z152" s="503">
        <f t="shared" si="91"/>
        <v>10</v>
      </c>
      <c r="AA152" s="43">
        <f t="shared" si="75"/>
        <v>0</v>
      </c>
      <c r="AB152" s="43">
        <f t="shared" si="92"/>
        <v>0</v>
      </c>
      <c r="AC152" s="43">
        <f t="shared" si="76"/>
        <v>0</v>
      </c>
      <c r="AD152" s="43">
        <f t="shared" si="93"/>
        <v>0</v>
      </c>
      <c r="AE152" s="502">
        <f t="shared" si="77"/>
        <v>0</v>
      </c>
      <c r="AF152" s="43">
        <f t="shared" si="94"/>
        <v>0</v>
      </c>
      <c r="AG152" s="43">
        <f t="shared" si="78"/>
        <v>0</v>
      </c>
      <c r="AH152" s="503">
        <f t="shared" si="95"/>
        <v>0</v>
      </c>
      <c r="AI152" s="43">
        <f t="shared" si="79"/>
        <v>0</v>
      </c>
      <c r="AJ152" s="43">
        <f t="shared" si="96"/>
        <v>0</v>
      </c>
      <c r="AK152" s="43">
        <f t="shared" si="80"/>
        <v>0</v>
      </c>
      <c r="AL152" s="43">
        <f t="shared" si="97"/>
        <v>0</v>
      </c>
      <c r="AM152" s="502">
        <f t="shared" si="81"/>
        <v>0</v>
      </c>
      <c r="AN152" s="43">
        <f t="shared" si="98"/>
        <v>0</v>
      </c>
      <c r="AO152" s="43">
        <f t="shared" si="82"/>
        <v>0</v>
      </c>
      <c r="AP152" s="503">
        <f t="shared" si="99"/>
        <v>0</v>
      </c>
    </row>
    <row r="153" spans="11:42">
      <c r="K153" s="522">
        <f t="shared" si="83"/>
        <v>139</v>
      </c>
      <c r="L153" s="502">
        <f t="shared" si="84"/>
        <v>0</v>
      </c>
      <c r="M153" s="43">
        <f t="shared" si="68"/>
        <v>-2</v>
      </c>
      <c r="N153" s="43">
        <f t="shared" si="85"/>
        <v>0</v>
      </c>
      <c r="O153" s="502">
        <f t="shared" si="69"/>
        <v>0</v>
      </c>
      <c r="P153" s="43">
        <f t="shared" si="86"/>
        <v>0</v>
      </c>
      <c r="Q153" s="43">
        <f t="shared" si="70"/>
        <v>0</v>
      </c>
      <c r="R153" s="503">
        <f t="shared" si="87"/>
        <v>0</v>
      </c>
      <c r="S153" s="502">
        <f t="shared" si="71"/>
        <v>0</v>
      </c>
      <c r="T153" s="43">
        <f t="shared" si="88"/>
        <v>0</v>
      </c>
      <c r="U153" s="43">
        <f t="shared" si="72"/>
        <v>0</v>
      </c>
      <c r="V153" s="503">
        <f t="shared" si="89"/>
        <v>10</v>
      </c>
      <c r="W153" s="502">
        <f t="shared" si="73"/>
        <v>0</v>
      </c>
      <c r="X153" s="43">
        <f t="shared" si="90"/>
        <v>0</v>
      </c>
      <c r="Y153" s="43">
        <f t="shared" si="74"/>
        <v>0</v>
      </c>
      <c r="Z153" s="503">
        <f t="shared" si="91"/>
        <v>10</v>
      </c>
      <c r="AA153" s="43">
        <f t="shared" si="75"/>
        <v>0</v>
      </c>
      <c r="AB153" s="43">
        <f t="shared" si="92"/>
        <v>0</v>
      </c>
      <c r="AC153" s="43">
        <f t="shared" si="76"/>
        <v>0</v>
      </c>
      <c r="AD153" s="43">
        <f t="shared" si="93"/>
        <v>0</v>
      </c>
      <c r="AE153" s="502">
        <f t="shared" si="77"/>
        <v>0</v>
      </c>
      <c r="AF153" s="43">
        <f t="shared" si="94"/>
        <v>0</v>
      </c>
      <c r="AG153" s="43">
        <f t="shared" si="78"/>
        <v>0</v>
      </c>
      <c r="AH153" s="503">
        <f t="shared" si="95"/>
        <v>0</v>
      </c>
      <c r="AI153" s="43">
        <f t="shared" si="79"/>
        <v>0</v>
      </c>
      <c r="AJ153" s="43">
        <f t="shared" si="96"/>
        <v>0</v>
      </c>
      <c r="AK153" s="43">
        <f t="shared" si="80"/>
        <v>0</v>
      </c>
      <c r="AL153" s="43">
        <f t="shared" si="97"/>
        <v>0</v>
      </c>
      <c r="AM153" s="502">
        <f t="shared" si="81"/>
        <v>0</v>
      </c>
      <c r="AN153" s="43">
        <f t="shared" si="98"/>
        <v>0</v>
      </c>
      <c r="AO153" s="43">
        <f t="shared" si="82"/>
        <v>0</v>
      </c>
      <c r="AP153" s="503">
        <f t="shared" si="99"/>
        <v>0</v>
      </c>
    </row>
    <row r="154" spans="11:42">
      <c r="K154" s="522">
        <f t="shared" si="83"/>
        <v>140</v>
      </c>
      <c r="L154" s="502">
        <f t="shared" si="84"/>
        <v>0</v>
      </c>
      <c r="M154" s="43">
        <f t="shared" si="68"/>
        <v>-2</v>
      </c>
      <c r="N154" s="43">
        <f t="shared" si="85"/>
        <v>0</v>
      </c>
      <c r="O154" s="502">
        <f t="shared" si="69"/>
        <v>0</v>
      </c>
      <c r="P154" s="43">
        <f t="shared" si="86"/>
        <v>0</v>
      </c>
      <c r="Q154" s="43">
        <f t="shared" si="70"/>
        <v>0</v>
      </c>
      <c r="R154" s="503">
        <f t="shared" si="87"/>
        <v>0</v>
      </c>
      <c r="S154" s="502">
        <f t="shared" si="71"/>
        <v>0</v>
      </c>
      <c r="T154" s="43">
        <f t="shared" si="88"/>
        <v>0</v>
      </c>
      <c r="U154" s="43">
        <f t="shared" si="72"/>
        <v>0</v>
      </c>
      <c r="V154" s="503">
        <f t="shared" si="89"/>
        <v>10</v>
      </c>
      <c r="W154" s="502">
        <f t="shared" si="73"/>
        <v>0</v>
      </c>
      <c r="X154" s="43">
        <f t="shared" si="90"/>
        <v>0</v>
      </c>
      <c r="Y154" s="43">
        <f t="shared" si="74"/>
        <v>0</v>
      </c>
      <c r="Z154" s="503">
        <f t="shared" si="91"/>
        <v>10</v>
      </c>
      <c r="AA154" s="43">
        <f t="shared" si="75"/>
        <v>0</v>
      </c>
      <c r="AB154" s="43">
        <f t="shared" si="92"/>
        <v>0</v>
      </c>
      <c r="AC154" s="43">
        <f t="shared" si="76"/>
        <v>0</v>
      </c>
      <c r="AD154" s="43">
        <f t="shared" si="93"/>
        <v>0</v>
      </c>
      <c r="AE154" s="502">
        <f t="shared" si="77"/>
        <v>0</v>
      </c>
      <c r="AF154" s="43">
        <f t="shared" si="94"/>
        <v>0</v>
      </c>
      <c r="AG154" s="43">
        <f t="shared" si="78"/>
        <v>0</v>
      </c>
      <c r="AH154" s="503">
        <f t="shared" si="95"/>
        <v>0</v>
      </c>
      <c r="AI154" s="43">
        <f t="shared" si="79"/>
        <v>0</v>
      </c>
      <c r="AJ154" s="43">
        <f t="shared" si="96"/>
        <v>0</v>
      </c>
      <c r="AK154" s="43">
        <f t="shared" si="80"/>
        <v>0</v>
      </c>
      <c r="AL154" s="43">
        <f t="shared" si="97"/>
        <v>0</v>
      </c>
      <c r="AM154" s="502">
        <f t="shared" si="81"/>
        <v>0</v>
      </c>
      <c r="AN154" s="43">
        <f t="shared" si="98"/>
        <v>0</v>
      </c>
      <c r="AO154" s="43">
        <f t="shared" si="82"/>
        <v>0</v>
      </c>
      <c r="AP154" s="503">
        <f t="shared" si="99"/>
        <v>0</v>
      </c>
    </row>
    <row r="155" spans="11:42">
      <c r="K155" s="522">
        <f t="shared" si="83"/>
        <v>141</v>
      </c>
      <c r="L155" s="502">
        <f t="shared" si="84"/>
        <v>0</v>
      </c>
      <c r="M155" s="43">
        <f t="shared" si="68"/>
        <v>-2</v>
      </c>
      <c r="N155" s="43">
        <f t="shared" si="85"/>
        <v>0</v>
      </c>
      <c r="O155" s="502">
        <f t="shared" si="69"/>
        <v>0</v>
      </c>
      <c r="P155" s="43">
        <f t="shared" si="86"/>
        <v>0</v>
      </c>
      <c r="Q155" s="43">
        <f t="shared" si="70"/>
        <v>0</v>
      </c>
      <c r="R155" s="503">
        <f t="shared" si="87"/>
        <v>0</v>
      </c>
      <c r="S155" s="502">
        <f t="shared" si="71"/>
        <v>0</v>
      </c>
      <c r="T155" s="43">
        <f t="shared" si="88"/>
        <v>0</v>
      </c>
      <c r="U155" s="43">
        <f t="shared" si="72"/>
        <v>0</v>
      </c>
      <c r="V155" s="503">
        <f t="shared" si="89"/>
        <v>10</v>
      </c>
      <c r="W155" s="502">
        <f t="shared" si="73"/>
        <v>0</v>
      </c>
      <c r="X155" s="43">
        <f t="shared" si="90"/>
        <v>0</v>
      </c>
      <c r="Y155" s="43">
        <f t="shared" si="74"/>
        <v>0</v>
      </c>
      <c r="Z155" s="503">
        <f t="shared" si="91"/>
        <v>10</v>
      </c>
      <c r="AA155" s="43">
        <f t="shared" si="75"/>
        <v>0</v>
      </c>
      <c r="AB155" s="43">
        <f t="shared" si="92"/>
        <v>0</v>
      </c>
      <c r="AC155" s="43">
        <f t="shared" si="76"/>
        <v>0</v>
      </c>
      <c r="AD155" s="43">
        <f t="shared" si="93"/>
        <v>0</v>
      </c>
      <c r="AE155" s="502">
        <f t="shared" si="77"/>
        <v>0</v>
      </c>
      <c r="AF155" s="43">
        <f t="shared" si="94"/>
        <v>0</v>
      </c>
      <c r="AG155" s="43">
        <f t="shared" si="78"/>
        <v>0</v>
      </c>
      <c r="AH155" s="503">
        <f t="shared" si="95"/>
        <v>0</v>
      </c>
      <c r="AI155" s="43">
        <f t="shared" si="79"/>
        <v>0</v>
      </c>
      <c r="AJ155" s="43">
        <f t="shared" si="96"/>
        <v>0</v>
      </c>
      <c r="AK155" s="43">
        <f t="shared" si="80"/>
        <v>0</v>
      </c>
      <c r="AL155" s="43">
        <f t="shared" si="97"/>
        <v>0</v>
      </c>
      <c r="AM155" s="502">
        <f t="shared" si="81"/>
        <v>0</v>
      </c>
      <c r="AN155" s="43">
        <f t="shared" si="98"/>
        <v>0</v>
      </c>
      <c r="AO155" s="43">
        <f t="shared" si="82"/>
        <v>0</v>
      </c>
      <c r="AP155" s="503">
        <f t="shared" si="99"/>
        <v>0</v>
      </c>
    </row>
    <row r="156" spans="11:42">
      <c r="K156" s="522">
        <f t="shared" si="83"/>
        <v>142</v>
      </c>
      <c r="L156" s="502">
        <f t="shared" si="84"/>
        <v>0</v>
      </c>
      <c r="M156" s="43">
        <f t="shared" si="68"/>
        <v>-2</v>
      </c>
      <c r="N156" s="43">
        <f t="shared" si="85"/>
        <v>0</v>
      </c>
      <c r="O156" s="502">
        <f t="shared" si="69"/>
        <v>0</v>
      </c>
      <c r="P156" s="43">
        <f t="shared" si="86"/>
        <v>0</v>
      </c>
      <c r="Q156" s="43">
        <f t="shared" si="70"/>
        <v>0</v>
      </c>
      <c r="R156" s="503">
        <f t="shared" si="87"/>
        <v>0</v>
      </c>
      <c r="S156" s="502">
        <f t="shared" si="71"/>
        <v>0</v>
      </c>
      <c r="T156" s="43">
        <f t="shared" si="88"/>
        <v>0</v>
      </c>
      <c r="U156" s="43">
        <f t="shared" si="72"/>
        <v>0</v>
      </c>
      <c r="V156" s="503">
        <f t="shared" si="89"/>
        <v>10</v>
      </c>
      <c r="W156" s="502">
        <f t="shared" si="73"/>
        <v>0</v>
      </c>
      <c r="X156" s="43">
        <f t="shared" si="90"/>
        <v>0</v>
      </c>
      <c r="Y156" s="43">
        <f t="shared" si="74"/>
        <v>0</v>
      </c>
      <c r="Z156" s="503">
        <f t="shared" si="91"/>
        <v>10</v>
      </c>
      <c r="AA156" s="43">
        <f t="shared" si="75"/>
        <v>0</v>
      </c>
      <c r="AB156" s="43">
        <f t="shared" si="92"/>
        <v>0</v>
      </c>
      <c r="AC156" s="43">
        <f t="shared" si="76"/>
        <v>0</v>
      </c>
      <c r="AD156" s="43">
        <f t="shared" si="93"/>
        <v>0</v>
      </c>
      <c r="AE156" s="502">
        <f t="shared" si="77"/>
        <v>0</v>
      </c>
      <c r="AF156" s="43">
        <f t="shared" si="94"/>
        <v>0</v>
      </c>
      <c r="AG156" s="43">
        <f t="shared" si="78"/>
        <v>0</v>
      </c>
      <c r="AH156" s="503">
        <f t="shared" si="95"/>
        <v>0</v>
      </c>
      <c r="AI156" s="43">
        <f t="shared" si="79"/>
        <v>0</v>
      </c>
      <c r="AJ156" s="43">
        <f t="shared" si="96"/>
        <v>0</v>
      </c>
      <c r="AK156" s="43">
        <f t="shared" si="80"/>
        <v>0</v>
      </c>
      <c r="AL156" s="43">
        <f t="shared" si="97"/>
        <v>0</v>
      </c>
      <c r="AM156" s="502">
        <f t="shared" si="81"/>
        <v>0</v>
      </c>
      <c r="AN156" s="43">
        <f t="shared" si="98"/>
        <v>0</v>
      </c>
      <c r="AO156" s="43">
        <f t="shared" si="82"/>
        <v>0</v>
      </c>
      <c r="AP156" s="503">
        <f t="shared" si="99"/>
        <v>0</v>
      </c>
    </row>
    <row r="157" spans="11:42">
      <c r="K157" s="522">
        <f t="shared" si="83"/>
        <v>143</v>
      </c>
      <c r="L157" s="502">
        <f t="shared" si="84"/>
        <v>0</v>
      </c>
      <c r="M157" s="43">
        <f t="shared" si="68"/>
        <v>-2</v>
      </c>
      <c r="N157" s="43">
        <f t="shared" si="85"/>
        <v>0</v>
      </c>
      <c r="O157" s="502">
        <f t="shared" si="69"/>
        <v>0</v>
      </c>
      <c r="P157" s="43">
        <f t="shared" si="86"/>
        <v>0</v>
      </c>
      <c r="Q157" s="43">
        <f t="shared" si="70"/>
        <v>0</v>
      </c>
      <c r="R157" s="503">
        <f t="shared" si="87"/>
        <v>0</v>
      </c>
      <c r="S157" s="502">
        <f t="shared" si="71"/>
        <v>0</v>
      </c>
      <c r="T157" s="43">
        <f t="shared" si="88"/>
        <v>0</v>
      </c>
      <c r="U157" s="43">
        <f t="shared" si="72"/>
        <v>0</v>
      </c>
      <c r="V157" s="503">
        <f t="shared" si="89"/>
        <v>10</v>
      </c>
      <c r="W157" s="502">
        <f t="shared" si="73"/>
        <v>0</v>
      </c>
      <c r="X157" s="43">
        <f t="shared" si="90"/>
        <v>0</v>
      </c>
      <c r="Y157" s="43">
        <f t="shared" si="74"/>
        <v>0</v>
      </c>
      <c r="Z157" s="503">
        <f t="shared" si="91"/>
        <v>10</v>
      </c>
      <c r="AA157" s="43">
        <f t="shared" si="75"/>
        <v>0</v>
      </c>
      <c r="AB157" s="43">
        <f t="shared" si="92"/>
        <v>0</v>
      </c>
      <c r="AC157" s="43">
        <f t="shared" si="76"/>
        <v>0</v>
      </c>
      <c r="AD157" s="43">
        <f t="shared" si="93"/>
        <v>0</v>
      </c>
      <c r="AE157" s="502">
        <f t="shared" si="77"/>
        <v>0</v>
      </c>
      <c r="AF157" s="43">
        <f t="shared" si="94"/>
        <v>0</v>
      </c>
      <c r="AG157" s="43">
        <f t="shared" si="78"/>
        <v>0</v>
      </c>
      <c r="AH157" s="503">
        <f t="shared" si="95"/>
        <v>0</v>
      </c>
      <c r="AI157" s="43">
        <f t="shared" si="79"/>
        <v>0</v>
      </c>
      <c r="AJ157" s="43">
        <f t="shared" si="96"/>
        <v>0</v>
      </c>
      <c r="AK157" s="43">
        <f t="shared" si="80"/>
        <v>0</v>
      </c>
      <c r="AL157" s="43">
        <f t="shared" si="97"/>
        <v>0</v>
      </c>
      <c r="AM157" s="502">
        <f t="shared" si="81"/>
        <v>0</v>
      </c>
      <c r="AN157" s="43">
        <f t="shared" si="98"/>
        <v>0</v>
      </c>
      <c r="AO157" s="43">
        <f t="shared" si="82"/>
        <v>0</v>
      </c>
      <c r="AP157" s="503">
        <f t="shared" si="99"/>
        <v>0</v>
      </c>
    </row>
    <row r="158" spans="11:42">
      <c r="K158" s="522">
        <f t="shared" si="83"/>
        <v>144</v>
      </c>
      <c r="L158" s="502">
        <f t="shared" si="84"/>
        <v>0</v>
      </c>
      <c r="M158" s="43">
        <f t="shared" si="68"/>
        <v>-2</v>
      </c>
      <c r="N158" s="43">
        <f t="shared" si="85"/>
        <v>0</v>
      </c>
      <c r="O158" s="502">
        <f t="shared" si="69"/>
        <v>0</v>
      </c>
      <c r="P158" s="43">
        <f t="shared" si="86"/>
        <v>0</v>
      </c>
      <c r="Q158" s="43">
        <f t="shared" si="70"/>
        <v>0</v>
      </c>
      <c r="R158" s="503">
        <f t="shared" si="87"/>
        <v>0</v>
      </c>
      <c r="S158" s="502">
        <f t="shared" si="71"/>
        <v>0</v>
      </c>
      <c r="T158" s="43">
        <f t="shared" si="88"/>
        <v>0</v>
      </c>
      <c r="U158" s="43">
        <f t="shared" si="72"/>
        <v>0</v>
      </c>
      <c r="V158" s="503">
        <f t="shared" si="89"/>
        <v>10</v>
      </c>
      <c r="W158" s="502">
        <f t="shared" si="73"/>
        <v>0</v>
      </c>
      <c r="X158" s="43">
        <f t="shared" si="90"/>
        <v>0</v>
      </c>
      <c r="Y158" s="43">
        <f t="shared" si="74"/>
        <v>0</v>
      </c>
      <c r="Z158" s="503">
        <f t="shared" si="91"/>
        <v>10</v>
      </c>
      <c r="AA158" s="43">
        <f t="shared" si="75"/>
        <v>0</v>
      </c>
      <c r="AB158" s="43">
        <f t="shared" si="92"/>
        <v>0</v>
      </c>
      <c r="AC158" s="43">
        <f t="shared" si="76"/>
        <v>0</v>
      </c>
      <c r="AD158" s="43">
        <f t="shared" si="93"/>
        <v>0</v>
      </c>
      <c r="AE158" s="502">
        <f t="shared" si="77"/>
        <v>0</v>
      </c>
      <c r="AF158" s="43">
        <f t="shared" si="94"/>
        <v>0</v>
      </c>
      <c r="AG158" s="43">
        <f t="shared" si="78"/>
        <v>0</v>
      </c>
      <c r="AH158" s="503">
        <f t="shared" si="95"/>
        <v>0</v>
      </c>
      <c r="AI158" s="43">
        <f t="shared" si="79"/>
        <v>0</v>
      </c>
      <c r="AJ158" s="43">
        <f t="shared" si="96"/>
        <v>0</v>
      </c>
      <c r="AK158" s="43">
        <f t="shared" si="80"/>
        <v>0</v>
      </c>
      <c r="AL158" s="43">
        <f t="shared" si="97"/>
        <v>0</v>
      </c>
      <c r="AM158" s="502">
        <f t="shared" si="81"/>
        <v>0</v>
      </c>
      <c r="AN158" s="43">
        <f t="shared" si="98"/>
        <v>0</v>
      </c>
      <c r="AO158" s="43">
        <f t="shared" si="82"/>
        <v>0</v>
      </c>
      <c r="AP158" s="503">
        <f t="shared" si="99"/>
        <v>0</v>
      </c>
    </row>
    <row r="159" spans="11:42">
      <c r="K159" s="522">
        <f t="shared" si="83"/>
        <v>145</v>
      </c>
      <c r="L159" s="502">
        <f t="shared" si="84"/>
        <v>0</v>
      </c>
      <c r="M159" s="43">
        <f t="shared" si="68"/>
        <v>-2</v>
      </c>
      <c r="N159" s="43">
        <f t="shared" si="85"/>
        <v>0</v>
      </c>
      <c r="O159" s="502">
        <f t="shared" si="69"/>
        <v>0</v>
      </c>
      <c r="P159" s="43">
        <f t="shared" si="86"/>
        <v>0</v>
      </c>
      <c r="Q159" s="43">
        <f t="shared" si="70"/>
        <v>0</v>
      </c>
      <c r="R159" s="503">
        <f t="shared" si="87"/>
        <v>0</v>
      </c>
      <c r="S159" s="502">
        <f t="shared" si="71"/>
        <v>0</v>
      </c>
      <c r="T159" s="43">
        <f t="shared" si="88"/>
        <v>0</v>
      </c>
      <c r="U159" s="43">
        <f t="shared" si="72"/>
        <v>0</v>
      </c>
      <c r="V159" s="503">
        <f t="shared" si="89"/>
        <v>10</v>
      </c>
      <c r="W159" s="502">
        <f t="shared" si="73"/>
        <v>0</v>
      </c>
      <c r="X159" s="43">
        <f t="shared" si="90"/>
        <v>0</v>
      </c>
      <c r="Y159" s="43">
        <f t="shared" si="74"/>
        <v>0</v>
      </c>
      <c r="Z159" s="503">
        <f t="shared" si="91"/>
        <v>10</v>
      </c>
      <c r="AA159" s="43">
        <f t="shared" si="75"/>
        <v>0</v>
      </c>
      <c r="AB159" s="43">
        <f t="shared" si="92"/>
        <v>0</v>
      </c>
      <c r="AC159" s="43">
        <f t="shared" si="76"/>
        <v>0</v>
      </c>
      <c r="AD159" s="43">
        <f t="shared" si="93"/>
        <v>0</v>
      </c>
      <c r="AE159" s="502">
        <f t="shared" si="77"/>
        <v>0</v>
      </c>
      <c r="AF159" s="43">
        <f t="shared" si="94"/>
        <v>0</v>
      </c>
      <c r="AG159" s="43">
        <f t="shared" si="78"/>
        <v>0</v>
      </c>
      <c r="AH159" s="503">
        <f t="shared" si="95"/>
        <v>0</v>
      </c>
      <c r="AI159" s="43">
        <f t="shared" si="79"/>
        <v>0</v>
      </c>
      <c r="AJ159" s="43">
        <f t="shared" si="96"/>
        <v>0</v>
      </c>
      <c r="AK159" s="43">
        <f t="shared" si="80"/>
        <v>0</v>
      </c>
      <c r="AL159" s="43">
        <f t="shared" si="97"/>
        <v>0</v>
      </c>
      <c r="AM159" s="502">
        <f t="shared" si="81"/>
        <v>0</v>
      </c>
      <c r="AN159" s="43">
        <f t="shared" si="98"/>
        <v>0</v>
      </c>
      <c r="AO159" s="43">
        <f t="shared" si="82"/>
        <v>0</v>
      </c>
      <c r="AP159" s="503">
        <f t="shared" si="99"/>
        <v>0</v>
      </c>
    </row>
    <row r="160" spans="11:42">
      <c r="K160" s="522">
        <f t="shared" si="83"/>
        <v>146</v>
      </c>
      <c r="L160" s="502">
        <f t="shared" si="84"/>
        <v>0</v>
      </c>
      <c r="M160" s="43">
        <f t="shared" si="68"/>
        <v>-2</v>
      </c>
      <c r="N160" s="43">
        <f t="shared" si="85"/>
        <v>0</v>
      </c>
      <c r="O160" s="502">
        <f t="shared" si="69"/>
        <v>0</v>
      </c>
      <c r="P160" s="43">
        <f t="shared" si="86"/>
        <v>0</v>
      </c>
      <c r="Q160" s="43">
        <f t="shared" si="70"/>
        <v>0</v>
      </c>
      <c r="R160" s="503">
        <f t="shared" si="87"/>
        <v>0</v>
      </c>
      <c r="S160" s="502">
        <f t="shared" si="71"/>
        <v>0</v>
      </c>
      <c r="T160" s="43">
        <f t="shared" si="88"/>
        <v>0</v>
      </c>
      <c r="U160" s="43">
        <f t="shared" si="72"/>
        <v>0</v>
      </c>
      <c r="V160" s="503">
        <f t="shared" si="89"/>
        <v>10</v>
      </c>
      <c r="W160" s="502">
        <f t="shared" si="73"/>
        <v>0</v>
      </c>
      <c r="X160" s="43">
        <f t="shared" si="90"/>
        <v>0</v>
      </c>
      <c r="Y160" s="43">
        <f t="shared" si="74"/>
        <v>0</v>
      </c>
      <c r="Z160" s="503">
        <f t="shared" si="91"/>
        <v>10</v>
      </c>
      <c r="AA160" s="43">
        <f t="shared" si="75"/>
        <v>0</v>
      </c>
      <c r="AB160" s="43">
        <f t="shared" si="92"/>
        <v>0</v>
      </c>
      <c r="AC160" s="43">
        <f t="shared" si="76"/>
        <v>0</v>
      </c>
      <c r="AD160" s="43">
        <f t="shared" si="93"/>
        <v>0</v>
      </c>
      <c r="AE160" s="502">
        <f t="shared" si="77"/>
        <v>0</v>
      </c>
      <c r="AF160" s="43">
        <f t="shared" si="94"/>
        <v>0</v>
      </c>
      <c r="AG160" s="43">
        <f t="shared" si="78"/>
        <v>0</v>
      </c>
      <c r="AH160" s="503">
        <f t="shared" si="95"/>
        <v>0</v>
      </c>
      <c r="AI160" s="43">
        <f t="shared" si="79"/>
        <v>0</v>
      </c>
      <c r="AJ160" s="43">
        <f t="shared" si="96"/>
        <v>0</v>
      </c>
      <c r="AK160" s="43">
        <f t="shared" si="80"/>
        <v>0</v>
      </c>
      <c r="AL160" s="43">
        <f t="shared" si="97"/>
        <v>0</v>
      </c>
      <c r="AM160" s="502">
        <f t="shared" si="81"/>
        <v>0</v>
      </c>
      <c r="AN160" s="43">
        <f t="shared" si="98"/>
        <v>0</v>
      </c>
      <c r="AO160" s="43">
        <f t="shared" si="82"/>
        <v>0</v>
      </c>
      <c r="AP160" s="503">
        <f t="shared" si="99"/>
        <v>0</v>
      </c>
    </row>
    <row r="161" spans="11:42">
      <c r="K161" s="522">
        <f t="shared" si="83"/>
        <v>147</v>
      </c>
      <c r="L161" s="502">
        <f t="shared" si="84"/>
        <v>0</v>
      </c>
      <c r="M161" s="43">
        <f t="shared" si="68"/>
        <v>-2</v>
      </c>
      <c r="N161" s="43">
        <f t="shared" si="85"/>
        <v>0</v>
      </c>
      <c r="O161" s="502">
        <f t="shared" si="69"/>
        <v>0</v>
      </c>
      <c r="P161" s="43">
        <f t="shared" si="86"/>
        <v>0</v>
      </c>
      <c r="Q161" s="43">
        <f t="shared" si="70"/>
        <v>0</v>
      </c>
      <c r="R161" s="503">
        <f t="shared" si="87"/>
        <v>0</v>
      </c>
      <c r="S161" s="502">
        <f t="shared" si="71"/>
        <v>0</v>
      </c>
      <c r="T161" s="43">
        <f t="shared" si="88"/>
        <v>0</v>
      </c>
      <c r="U161" s="43">
        <f t="shared" si="72"/>
        <v>0</v>
      </c>
      <c r="V161" s="503">
        <f t="shared" si="89"/>
        <v>10</v>
      </c>
      <c r="W161" s="502">
        <f t="shared" si="73"/>
        <v>0</v>
      </c>
      <c r="X161" s="43">
        <f t="shared" si="90"/>
        <v>0</v>
      </c>
      <c r="Y161" s="43">
        <f t="shared" si="74"/>
        <v>0</v>
      </c>
      <c r="Z161" s="503">
        <f t="shared" si="91"/>
        <v>10</v>
      </c>
      <c r="AA161" s="43">
        <f t="shared" si="75"/>
        <v>0</v>
      </c>
      <c r="AB161" s="43">
        <f t="shared" si="92"/>
        <v>0</v>
      </c>
      <c r="AC161" s="43">
        <f t="shared" si="76"/>
        <v>0</v>
      </c>
      <c r="AD161" s="43">
        <f t="shared" si="93"/>
        <v>0</v>
      </c>
      <c r="AE161" s="502">
        <f t="shared" si="77"/>
        <v>0</v>
      </c>
      <c r="AF161" s="43">
        <f t="shared" si="94"/>
        <v>0</v>
      </c>
      <c r="AG161" s="43">
        <f t="shared" si="78"/>
        <v>0</v>
      </c>
      <c r="AH161" s="503">
        <f t="shared" si="95"/>
        <v>0</v>
      </c>
      <c r="AI161" s="43">
        <f t="shared" si="79"/>
        <v>0</v>
      </c>
      <c r="AJ161" s="43">
        <f t="shared" si="96"/>
        <v>0</v>
      </c>
      <c r="AK161" s="43">
        <f t="shared" si="80"/>
        <v>0</v>
      </c>
      <c r="AL161" s="43">
        <f t="shared" si="97"/>
        <v>0</v>
      </c>
      <c r="AM161" s="502">
        <f t="shared" si="81"/>
        <v>0</v>
      </c>
      <c r="AN161" s="43">
        <f t="shared" si="98"/>
        <v>0</v>
      </c>
      <c r="AO161" s="43">
        <f t="shared" si="82"/>
        <v>0</v>
      </c>
      <c r="AP161" s="503">
        <f t="shared" si="99"/>
        <v>0</v>
      </c>
    </row>
    <row r="162" spans="11:42">
      <c r="K162" s="522">
        <f t="shared" si="83"/>
        <v>148</v>
      </c>
      <c r="L162" s="502">
        <f t="shared" si="84"/>
        <v>0</v>
      </c>
      <c r="M162" s="43">
        <f t="shared" si="68"/>
        <v>-2</v>
      </c>
      <c r="N162" s="43">
        <f t="shared" si="85"/>
        <v>0</v>
      </c>
      <c r="O162" s="502">
        <f t="shared" si="69"/>
        <v>0</v>
      </c>
      <c r="P162" s="43">
        <f t="shared" si="86"/>
        <v>0</v>
      </c>
      <c r="Q162" s="43">
        <f t="shared" si="70"/>
        <v>0</v>
      </c>
      <c r="R162" s="503">
        <f t="shared" si="87"/>
        <v>0</v>
      </c>
      <c r="S162" s="502">
        <f t="shared" si="71"/>
        <v>0</v>
      </c>
      <c r="T162" s="43">
        <f t="shared" si="88"/>
        <v>0</v>
      </c>
      <c r="U162" s="43">
        <f t="shared" si="72"/>
        <v>0</v>
      </c>
      <c r="V162" s="503">
        <f t="shared" si="89"/>
        <v>10</v>
      </c>
      <c r="W162" s="502">
        <f t="shared" si="73"/>
        <v>0</v>
      </c>
      <c r="X162" s="43">
        <f t="shared" si="90"/>
        <v>0</v>
      </c>
      <c r="Y162" s="43">
        <f t="shared" si="74"/>
        <v>0</v>
      </c>
      <c r="Z162" s="503">
        <f t="shared" si="91"/>
        <v>10</v>
      </c>
      <c r="AA162" s="43">
        <f t="shared" si="75"/>
        <v>0</v>
      </c>
      <c r="AB162" s="43">
        <f t="shared" si="92"/>
        <v>0</v>
      </c>
      <c r="AC162" s="43">
        <f t="shared" si="76"/>
        <v>0</v>
      </c>
      <c r="AD162" s="43">
        <f t="shared" si="93"/>
        <v>0</v>
      </c>
      <c r="AE162" s="502">
        <f t="shared" si="77"/>
        <v>0</v>
      </c>
      <c r="AF162" s="43">
        <f t="shared" si="94"/>
        <v>0</v>
      </c>
      <c r="AG162" s="43">
        <f t="shared" si="78"/>
        <v>0</v>
      </c>
      <c r="AH162" s="503">
        <f t="shared" si="95"/>
        <v>0</v>
      </c>
      <c r="AI162" s="43">
        <f t="shared" si="79"/>
        <v>0</v>
      </c>
      <c r="AJ162" s="43">
        <f t="shared" si="96"/>
        <v>0</v>
      </c>
      <c r="AK162" s="43">
        <f t="shared" si="80"/>
        <v>0</v>
      </c>
      <c r="AL162" s="43">
        <f t="shared" si="97"/>
        <v>0</v>
      </c>
      <c r="AM162" s="502">
        <f t="shared" si="81"/>
        <v>0</v>
      </c>
      <c r="AN162" s="43">
        <f t="shared" si="98"/>
        <v>0</v>
      </c>
      <c r="AO162" s="43">
        <f t="shared" si="82"/>
        <v>0</v>
      </c>
      <c r="AP162" s="503">
        <f t="shared" si="99"/>
        <v>0</v>
      </c>
    </row>
    <row r="163" spans="11:42">
      <c r="K163" s="522">
        <f t="shared" si="83"/>
        <v>149</v>
      </c>
      <c r="L163" s="502">
        <f t="shared" si="84"/>
        <v>0</v>
      </c>
      <c r="M163" s="43">
        <f t="shared" si="68"/>
        <v>-2</v>
      </c>
      <c r="N163" s="43">
        <f t="shared" si="85"/>
        <v>0</v>
      </c>
      <c r="O163" s="502">
        <f t="shared" si="69"/>
        <v>0</v>
      </c>
      <c r="P163" s="43">
        <f t="shared" si="86"/>
        <v>0</v>
      </c>
      <c r="Q163" s="43">
        <f t="shared" si="70"/>
        <v>0</v>
      </c>
      <c r="R163" s="503">
        <f t="shared" si="87"/>
        <v>0</v>
      </c>
      <c r="S163" s="502">
        <f t="shared" si="71"/>
        <v>0</v>
      </c>
      <c r="T163" s="43">
        <f t="shared" si="88"/>
        <v>0</v>
      </c>
      <c r="U163" s="43">
        <f t="shared" si="72"/>
        <v>0</v>
      </c>
      <c r="V163" s="503">
        <f t="shared" si="89"/>
        <v>10</v>
      </c>
      <c r="W163" s="502">
        <f t="shared" si="73"/>
        <v>0</v>
      </c>
      <c r="X163" s="43">
        <f t="shared" si="90"/>
        <v>0</v>
      </c>
      <c r="Y163" s="43">
        <f t="shared" si="74"/>
        <v>0</v>
      </c>
      <c r="Z163" s="503">
        <f t="shared" si="91"/>
        <v>10</v>
      </c>
      <c r="AA163" s="43">
        <f t="shared" si="75"/>
        <v>0</v>
      </c>
      <c r="AB163" s="43">
        <f t="shared" si="92"/>
        <v>0</v>
      </c>
      <c r="AC163" s="43">
        <f t="shared" si="76"/>
        <v>0</v>
      </c>
      <c r="AD163" s="43">
        <f t="shared" si="93"/>
        <v>0</v>
      </c>
      <c r="AE163" s="502">
        <f t="shared" si="77"/>
        <v>0</v>
      </c>
      <c r="AF163" s="43">
        <f t="shared" si="94"/>
        <v>0</v>
      </c>
      <c r="AG163" s="43">
        <f t="shared" si="78"/>
        <v>0</v>
      </c>
      <c r="AH163" s="503">
        <f t="shared" si="95"/>
        <v>0</v>
      </c>
      <c r="AI163" s="43">
        <f t="shared" si="79"/>
        <v>0</v>
      </c>
      <c r="AJ163" s="43">
        <f t="shared" si="96"/>
        <v>0</v>
      </c>
      <c r="AK163" s="43">
        <f t="shared" si="80"/>
        <v>0</v>
      </c>
      <c r="AL163" s="43">
        <f t="shared" si="97"/>
        <v>0</v>
      </c>
      <c r="AM163" s="502">
        <f t="shared" si="81"/>
        <v>0</v>
      </c>
      <c r="AN163" s="43">
        <f t="shared" si="98"/>
        <v>0</v>
      </c>
      <c r="AO163" s="43">
        <f t="shared" si="82"/>
        <v>0</v>
      </c>
      <c r="AP163" s="503">
        <f t="shared" si="99"/>
        <v>0</v>
      </c>
    </row>
    <row r="164" spans="11:42">
      <c r="K164" s="522">
        <f t="shared" si="83"/>
        <v>150</v>
      </c>
      <c r="L164" s="502">
        <f t="shared" si="84"/>
        <v>0</v>
      </c>
      <c r="M164" s="43">
        <f t="shared" si="68"/>
        <v>-2</v>
      </c>
      <c r="N164" s="43">
        <f t="shared" si="85"/>
        <v>0</v>
      </c>
      <c r="O164" s="502">
        <f t="shared" si="69"/>
        <v>0</v>
      </c>
      <c r="P164" s="43">
        <f t="shared" si="86"/>
        <v>0</v>
      </c>
      <c r="Q164" s="43">
        <f t="shared" si="70"/>
        <v>0</v>
      </c>
      <c r="R164" s="503">
        <f t="shared" si="87"/>
        <v>0</v>
      </c>
      <c r="S164" s="502">
        <f t="shared" si="71"/>
        <v>0</v>
      </c>
      <c r="T164" s="43">
        <f t="shared" si="88"/>
        <v>0</v>
      </c>
      <c r="U164" s="43">
        <f t="shared" si="72"/>
        <v>0</v>
      </c>
      <c r="V164" s="503">
        <f t="shared" si="89"/>
        <v>10</v>
      </c>
      <c r="W164" s="502">
        <f t="shared" si="73"/>
        <v>0</v>
      </c>
      <c r="X164" s="43">
        <f t="shared" si="90"/>
        <v>0</v>
      </c>
      <c r="Y164" s="43">
        <f t="shared" si="74"/>
        <v>0</v>
      </c>
      <c r="Z164" s="503">
        <f t="shared" si="91"/>
        <v>10</v>
      </c>
      <c r="AA164" s="43">
        <f t="shared" si="75"/>
        <v>0</v>
      </c>
      <c r="AB164" s="43">
        <f t="shared" si="92"/>
        <v>0</v>
      </c>
      <c r="AC164" s="43">
        <f t="shared" si="76"/>
        <v>0</v>
      </c>
      <c r="AD164" s="43">
        <f t="shared" si="93"/>
        <v>0</v>
      </c>
      <c r="AE164" s="502">
        <f t="shared" si="77"/>
        <v>0</v>
      </c>
      <c r="AF164" s="43">
        <f t="shared" si="94"/>
        <v>0</v>
      </c>
      <c r="AG164" s="43">
        <f t="shared" si="78"/>
        <v>0</v>
      </c>
      <c r="AH164" s="503">
        <f t="shared" si="95"/>
        <v>0</v>
      </c>
      <c r="AI164" s="43">
        <f t="shared" si="79"/>
        <v>0</v>
      </c>
      <c r="AJ164" s="43">
        <f t="shared" si="96"/>
        <v>0</v>
      </c>
      <c r="AK164" s="43">
        <f t="shared" si="80"/>
        <v>0</v>
      </c>
      <c r="AL164" s="43">
        <f t="shared" si="97"/>
        <v>0</v>
      </c>
      <c r="AM164" s="502">
        <f t="shared" si="81"/>
        <v>0</v>
      </c>
      <c r="AN164" s="43">
        <f t="shared" si="98"/>
        <v>0</v>
      </c>
      <c r="AO164" s="43">
        <f t="shared" si="82"/>
        <v>0</v>
      </c>
      <c r="AP164" s="503">
        <f t="shared" si="99"/>
        <v>0</v>
      </c>
    </row>
    <row r="165" spans="11:42">
      <c r="K165" s="522">
        <f t="shared" si="83"/>
        <v>151</v>
      </c>
      <c r="L165" s="502">
        <f t="shared" si="84"/>
        <v>0</v>
      </c>
      <c r="M165" s="43">
        <f t="shared" si="68"/>
        <v>-2</v>
      </c>
      <c r="N165" s="43">
        <f t="shared" si="85"/>
        <v>0</v>
      </c>
      <c r="O165" s="502">
        <f t="shared" si="69"/>
        <v>0</v>
      </c>
      <c r="P165" s="43">
        <f t="shared" si="86"/>
        <v>0</v>
      </c>
      <c r="Q165" s="43">
        <f t="shared" si="70"/>
        <v>0</v>
      </c>
      <c r="R165" s="503">
        <f t="shared" si="87"/>
        <v>0</v>
      </c>
      <c r="S165" s="502">
        <f t="shared" si="71"/>
        <v>0</v>
      </c>
      <c r="T165" s="43">
        <f t="shared" si="88"/>
        <v>0</v>
      </c>
      <c r="U165" s="43">
        <f t="shared" si="72"/>
        <v>0</v>
      </c>
      <c r="V165" s="503">
        <f t="shared" si="89"/>
        <v>10</v>
      </c>
      <c r="W165" s="502">
        <f t="shared" si="73"/>
        <v>0</v>
      </c>
      <c r="X165" s="43">
        <f t="shared" si="90"/>
        <v>0</v>
      </c>
      <c r="Y165" s="43">
        <f t="shared" si="74"/>
        <v>0</v>
      </c>
      <c r="Z165" s="503">
        <f t="shared" si="91"/>
        <v>10</v>
      </c>
      <c r="AA165" s="43">
        <f t="shared" si="75"/>
        <v>0</v>
      </c>
      <c r="AB165" s="43">
        <f t="shared" si="92"/>
        <v>0</v>
      </c>
      <c r="AC165" s="43">
        <f t="shared" si="76"/>
        <v>0</v>
      </c>
      <c r="AD165" s="43">
        <f t="shared" si="93"/>
        <v>0</v>
      </c>
      <c r="AE165" s="502">
        <f t="shared" si="77"/>
        <v>0</v>
      </c>
      <c r="AF165" s="43">
        <f t="shared" si="94"/>
        <v>0</v>
      </c>
      <c r="AG165" s="43">
        <f t="shared" si="78"/>
        <v>0</v>
      </c>
      <c r="AH165" s="503">
        <f t="shared" si="95"/>
        <v>0</v>
      </c>
      <c r="AI165" s="43">
        <f t="shared" si="79"/>
        <v>0</v>
      </c>
      <c r="AJ165" s="43">
        <f t="shared" si="96"/>
        <v>0</v>
      </c>
      <c r="AK165" s="43">
        <f t="shared" si="80"/>
        <v>0</v>
      </c>
      <c r="AL165" s="43">
        <f t="shared" si="97"/>
        <v>0</v>
      </c>
      <c r="AM165" s="502">
        <f t="shared" si="81"/>
        <v>0</v>
      </c>
      <c r="AN165" s="43">
        <f t="shared" si="98"/>
        <v>0</v>
      </c>
      <c r="AO165" s="43">
        <f t="shared" si="82"/>
        <v>0</v>
      </c>
      <c r="AP165" s="503">
        <f t="shared" si="99"/>
        <v>0</v>
      </c>
    </row>
    <row r="166" spans="11:42">
      <c r="K166" s="522">
        <f t="shared" si="83"/>
        <v>152</v>
      </c>
      <c r="L166" s="502">
        <f t="shared" si="84"/>
        <v>0</v>
      </c>
      <c r="M166" s="43">
        <f t="shared" si="68"/>
        <v>-2</v>
      </c>
      <c r="N166" s="43">
        <f t="shared" si="85"/>
        <v>0</v>
      </c>
      <c r="O166" s="502">
        <f t="shared" si="69"/>
        <v>0</v>
      </c>
      <c r="P166" s="43">
        <f t="shared" si="86"/>
        <v>0</v>
      </c>
      <c r="Q166" s="43">
        <f t="shared" si="70"/>
        <v>0</v>
      </c>
      <c r="R166" s="503">
        <f t="shared" si="87"/>
        <v>0</v>
      </c>
      <c r="S166" s="502">
        <f t="shared" si="71"/>
        <v>0</v>
      </c>
      <c r="T166" s="43">
        <f t="shared" si="88"/>
        <v>0</v>
      </c>
      <c r="U166" s="43">
        <f t="shared" si="72"/>
        <v>0</v>
      </c>
      <c r="V166" s="503">
        <f t="shared" si="89"/>
        <v>10</v>
      </c>
      <c r="W166" s="502">
        <f t="shared" si="73"/>
        <v>0</v>
      </c>
      <c r="X166" s="43">
        <f t="shared" si="90"/>
        <v>0</v>
      </c>
      <c r="Y166" s="43">
        <f t="shared" si="74"/>
        <v>0</v>
      </c>
      <c r="Z166" s="503">
        <f t="shared" si="91"/>
        <v>10</v>
      </c>
      <c r="AA166" s="43">
        <f t="shared" si="75"/>
        <v>0</v>
      </c>
      <c r="AB166" s="43">
        <f t="shared" si="92"/>
        <v>0</v>
      </c>
      <c r="AC166" s="43">
        <f t="shared" si="76"/>
        <v>0</v>
      </c>
      <c r="AD166" s="43">
        <f t="shared" si="93"/>
        <v>0</v>
      </c>
      <c r="AE166" s="502">
        <f t="shared" si="77"/>
        <v>0</v>
      </c>
      <c r="AF166" s="43">
        <f t="shared" si="94"/>
        <v>0</v>
      </c>
      <c r="AG166" s="43">
        <f t="shared" si="78"/>
        <v>0</v>
      </c>
      <c r="AH166" s="503">
        <f t="shared" si="95"/>
        <v>0</v>
      </c>
      <c r="AI166" s="43">
        <f t="shared" si="79"/>
        <v>0</v>
      </c>
      <c r="AJ166" s="43">
        <f t="shared" si="96"/>
        <v>0</v>
      </c>
      <c r="AK166" s="43">
        <f t="shared" si="80"/>
        <v>0</v>
      </c>
      <c r="AL166" s="43">
        <f t="shared" si="97"/>
        <v>0</v>
      </c>
      <c r="AM166" s="502">
        <f t="shared" si="81"/>
        <v>0</v>
      </c>
      <c r="AN166" s="43">
        <f t="shared" si="98"/>
        <v>0</v>
      </c>
      <c r="AO166" s="43">
        <f t="shared" si="82"/>
        <v>0</v>
      </c>
      <c r="AP166" s="503">
        <f t="shared" si="99"/>
        <v>0</v>
      </c>
    </row>
    <row r="167" spans="11:42">
      <c r="K167" s="522">
        <f t="shared" si="83"/>
        <v>153</v>
      </c>
      <c r="L167" s="502">
        <f t="shared" si="84"/>
        <v>0</v>
      </c>
      <c r="M167" s="43">
        <f t="shared" si="68"/>
        <v>-2</v>
      </c>
      <c r="N167" s="43">
        <f t="shared" si="85"/>
        <v>0</v>
      </c>
      <c r="O167" s="502">
        <f t="shared" si="69"/>
        <v>0</v>
      </c>
      <c r="P167" s="43">
        <f t="shared" si="86"/>
        <v>0</v>
      </c>
      <c r="Q167" s="43">
        <f t="shared" si="70"/>
        <v>0</v>
      </c>
      <c r="R167" s="503">
        <f t="shared" si="87"/>
        <v>0</v>
      </c>
      <c r="S167" s="502">
        <f t="shared" si="71"/>
        <v>0</v>
      </c>
      <c r="T167" s="43">
        <f t="shared" si="88"/>
        <v>0</v>
      </c>
      <c r="U167" s="43">
        <f t="shared" si="72"/>
        <v>0</v>
      </c>
      <c r="V167" s="503">
        <f t="shared" si="89"/>
        <v>10</v>
      </c>
      <c r="W167" s="502">
        <f t="shared" si="73"/>
        <v>0</v>
      </c>
      <c r="X167" s="43">
        <f t="shared" si="90"/>
        <v>0</v>
      </c>
      <c r="Y167" s="43">
        <f t="shared" si="74"/>
        <v>0</v>
      </c>
      <c r="Z167" s="503">
        <f t="shared" si="91"/>
        <v>10</v>
      </c>
      <c r="AA167" s="43">
        <f t="shared" si="75"/>
        <v>0</v>
      </c>
      <c r="AB167" s="43">
        <f t="shared" si="92"/>
        <v>0</v>
      </c>
      <c r="AC167" s="43">
        <f t="shared" si="76"/>
        <v>0</v>
      </c>
      <c r="AD167" s="43">
        <f t="shared" si="93"/>
        <v>0</v>
      </c>
      <c r="AE167" s="502">
        <f t="shared" si="77"/>
        <v>0</v>
      </c>
      <c r="AF167" s="43">
        <f t="shared" si="94"/>
        <v>0</v>
      </c>
      <c r="AG167" s="43">
        <f t="shared" si="78"/>
        <v>0</v>
      </c>
      <c r="AH167" s="503">
        <f t="shared" si="95"/>
        <v>0</v>
      </c>
      <c r="AI167" s="43">
        <f t="shared" si="79"/>
        <v>0</v>
      </c>
      <c r="AJ167" s="43">
        <f t="shared" si="96"/>
        <v>0</v>
      </c>
      <c r="AK167" s="43">
        <f t="shared" si="80"/>
        <v>0</v>
      </c>
      <c r="AL167" s="43">
        <f t="shared" si="97"/>
        <v>0</v>
      </c>
      <c r="AM167" s="502">
        <f t="shared" si="81"/>
        <v>0</v>
      </c>
      <c r="AN167" s="43">
        <f t="shared" si="98"/>
        <v>0</v>
      </c>
      <c r="AO167" s="43">
        <f t="shared" si="82"/>
        <v>0</v>
      </c>
      <c r="AP167" s="503">
        <f t="shared" si="99"/>
        <v>0</v>
      </c>
    </row>
    <row r="168" spans="11:42">
      <c r="K168" s="522">
        <f t="shared" si="83"/>
        <v>154</v>
      </c>
      <c r="L168" s="502">
        <f t="shared" si="84"/>
        <v>0</v>
      </c>
      <c r="M168" s="43">
        <f t="shared" si="68"/>
        <v>-2</v>
      </c>
      <c r="N168" s="43">
        <f t="shared" si="85"/>
        <v>0</v>
      </c>
      <c r="O168" s="502">
        <f t="shared" si="69"/>
        <v>0</v>
      </c>
      <c r="P168" s="43">
        <f t="shared" si="86"/>
        <v>0</v>
      </c>
      <c r="Q168" s="43">
        <f t="shared" si="70"/>
        <v>0</v>
      </c>
      <c r="R168" s="503">
        <f t="shared" si="87"/>
        <v>0</v>
      </c>
      <c r="S168" s="502">
        <f t="shared" si="71"/>
        <v>0</v>
      </c>
      <c r="T168" s="43">
        <f t="shared" si="88"/>
        <v>0</v>
      </c>
      <c r="U168" s="43">
        <f t="shared" si="72"/>
        <v>0</v>
      </c>
      <c r="V168" s="503">
        <f t="shared" si="89"/>
        <v>10</v>
      </c>
      <c r="W168" s="502">
        <f t="shared" si="73"/>
        <v>0</v>
      </c>
      <c r="X168" s="43">
        <f t="shared" si="90"/>
        <v>0</v>
      </c>
      <c r="Y168" s="43">
        <f t="shared" si="74"/>
        <v>0</v>
      </c>
      <c r="Z168" s="503">
        <f t="shared" si="91"/>
        <v>10</v>
      </c>
      <c r="AA168" s="43">
        <f t="shared" si="75"/>
        <v>0</v>
      </c>
      <c r="AB168" s="43">
        <f t="shared" si="92"/>
        <v>0</v>
      </c>
      <c r="AC168" s="43">
        <f t="shared" si="76"/>
        <v>0</v>
      </c>
      <c r="AD168" s="43">
        <f t="shared" si="93"/>
        <v>0</v>
      </c>
      <c r="AE168" s="502">
        <f t="shared" si="77"/>
        <v>0</v>
      </c>
      <c r="AF168" s="43">
        <f t="shared" si="94"/>
        <v>0</v>
      </c>
      <c r="AG168" s="43">
        <f t="shared" si="78"/>
        <v>0</v>
      </c>
      <c r="AH168" s="503">
        <f t="shared" si="95"/>
        <v>0</v>
      </c>
      <c r="AI168" s="43">
        <f t="shared" si="79"/>
        <v>0</v>
      </c>
      <c r="AJ168" s="43">
        <f t="shared" si="96"/>
        <v>0</v>
      </c>
      <c r="AK168" s="43">
        <f t="shared" si="80"/>
        <v>0</v>
      </c>
      <c r="AL168" s="43">
        <f t="shared" si="97"/>
        <v>0</v>
      </c>
      <c r="AM168" s="502">
        <f t="shared" si="81"/>
        <v>0</v>
      </c>
      <c r="AN168" s="43">
        <f t="shared" si="98"/>
        <v>0</v>
      </c>
      <c r="AO168" s="43">
        <f t="shared" si="82"/>
        <v>0</v>
      </c>
      <c r="AP168" s="503">
        <f t="shared" si="99"/>
        <v>0</v>
      </c>
    </row>
    <row r="169" spans="11:42">
      <c r="K169" s="522">
        <f t="shared" si="83"/>
        <v>155</v>
      </c>
      <c r="L169" s="502">
        <f t="shared" si="84"/>
        <v>0</v>
      </c>
      <c r="M169" s="43">
        <f t="shared" si="68"/>
        <v>-2</v>
      </c>
      <c r="N169" s="43">
        <f t="shared" si="85"/>
        <v>0</v>
      </c>
      <c r="O169" s="502">
        <f t="shared" si="69"/>
        <v>0</v>
      </c>
      <c r="P169" s="43">
        <f t="shared" si="86"/>
        <v>0</v>
      </c>
      <c r="Q169" s="43">
        <f t="shared" si="70"/>
        <v>0</v>
      </c>
      <c r="R169" s="503">
        <f t="shared" si="87"/>
        <v>0</v>
      </c>
      <c r="S169" s="502">
        <f t="shared" si="71"/>
        <v>0</v>
      </c>
      <c r="T169" s="43">
        <f t="shared" si="88"/>
        <v>0</v>
      </c>
      <c r="U169" s="43">
        <f t="shared" si="72"/>
        <v>0</v>
      </c>
      <c r="V169" s="503">
        <f t="shared" si="89"/>
        <v>10</v>
      </c>
      <c r="W169" s="502">
        <f t="shared" si="73"/>
        <v>0</v>
      </c>
      <c r="X169" s="43">
        <f t="shared" si="90"/>
        <v>0</v>
      </c>
      <c r="Y169" s="43">
        <f t="shared" si="74"/>
        <v>0</v>
      </c>
      <c r="Z169" s="503">
        <f t="shared" si="91"/>
        <v>10</v>
      </c>
      <c r="AA169" s="43">
        <f t="shared" si="75"/>
        <v>0</v>
      </c>
      <c r="AB169" s="43">
        <f t="shared" si="92"/>
        <v>0</v>
      </c>
      <c r="AC169" s="43">
        <f t="shared" si="76"/>
        <v>0</v>
      </c>
      <c r="AD169" s="43">
        <f t="shared" si="93"/>
        <v>0</v>
      </c>
      <c r="AE169" s="502">
        <f t="shared" si="77"/>
        <v>0</v>
      </c>
      <c r="AF169" s="43">
        <f t="shared" si="94"/>
        <v>0</v>
      </c>
      <c r="AG169" s="43">
        <f t="shared" si="78"/>
        <v>0</v>
      </c>
      <c r="AH169" s="503">
        <f t="shared" si="95"/>
        <v>0</v>
      </c>
      <c r="AI169" s="43">
        <f t="shared" si="79"/>
        <v>0</v>
      </c>
      <c r="AJ169" s="43">
        <f t="shared" si="96"/>
        <v>0</v>
      </c>
      <c r="AK169" s="43">
        <f t="shared" si="80"/>
        <v>0</v>
      </c>
      <c r="AL169" s="43">
        <f t="shared" si="97"/>
        <v>0</v>
      </c>
      <c r="AM169" s="502">
        <f t="shared" si="81"/>
        <v>0</v>
      </c>
      <c r="AN169" s="43">
        <f t="shared" si="98"/>
        <v>0</v>
      </c>
      <c r="AO169" s="43">
        <f t="shared" si="82"/>
        <v>0</v>
      </c>
      <c r="AP169" s="503">
        <f t="shared" si="99"/>
        <v>0</v>
      </c>
    </row>
    <row r="170" spans="11:42">
      <c r="K170" s="522">
        <f t="shared" si="83"/>
        <v>156</v>
      </c>
      <c r="L170" s="502">
        <f t="shared" si="84"/>
        <v>0</v>
      </c>
      <c r="M170" s="43">
        <f t="shared" si="68"/>
        <v>-2</v>
      </c>
      <c r="N170" s="43">
        <f t="shared" si="85"/>
        <v>0</v>
      </c>
      <c r="O170" s="502">
        <f t="shared" si="69"/>
        <v>0</v>
      </c>
      <c r="P170" s="43">
        <f t="shared" si="86"/>
        <v>0</v>
      </c>
      <c r="Q170" s="43">
        <f t="shared" si="70"/>
        <v>0</v>
      </c>
      <c r="R170" s="503">
        <f t="shared" si="87"/>
        <v>0</v>
      </c>
      <c r="S170" s="502">
        <f t="shared" si="71"/>
        <v>0</v>
      </c>
      <c r="T170" s="43">
        <f t="shared" si="88"/>
        <v>0</v>
      </c>
      <c r="U170" s="43">
        <f t="shared" si="72"/>
        <v>0</v>
      </c>
      <c r="V170" s="503">
        <f t="shared" si="89"/>
        <v>10</v>
      </c>
      <c r="W170" s="502">
        <f t="shared" si="73"/>
        <v>0</v>
      </c>
      <c r="X170" s="43">
        <f t="shared" si="90"/>
        <v>0</v>
      </c>
      <c r="Y170" s="43">
        <f t="shared" si="74"/>
        <v>0</v>
      </c>
      <c r="Z170" s="503">
        <f t="shared" si="91"/>
        <v>10</v>
      </c>
      <c r="AA170" s="43">
        <f t="shared" si="75"/>
        <v>0</v>
      </c>
      <c r="AB170" s="43">
        <f t="shared" si="92"/>
        <v>0</v>
      </c>
      <c r="AC170" s="43">
        <f t="shared" si="76"/>
        <v>0</v>
      </c>
      <c r="AD170" s="43">
        <f t="shared" si="93"/>
        <v>0</v>
      </c>
      <c r="AE170" s="502">
        <f t="shared" si="77"/>
        <v>0</v>
      </c>
      <c r="AF170" s="43">
        <f t="shared" si="94"/>
        <v>0</v>
      </c>
      <c r="AG170" s="43">
        <f t="shared" si="78"/>
        <v>0</v>
      </c>
      <c r="AH170" s="503">
        <f t="shared" si="95"/>
        <v>0</v>
      </c>
      <c r="AI170" s="43">
        <f t="shared" si="79"/>
        <v>0</v>
      </c>
      <c r="AJ170" s="43">
        <f t="shared" si="96"/>
        <v>0</v>
      </c>
      <c r="AK170" s="43">
        <f t="shared" si="80"/>
        <v>0</v>
      </c>
      <c r="AL170" s="43">
        <f t="shared" si="97"/>
        <v>0</v>
      </c>
      <c r="AM170" s="502">
        <f t="shared" si="81"/>
        <v>0</v>
      </c>
      <c r="AN170" s="43">
        <f t="shared" si="98"/>
        <v>0</v>
      </c>
      <c r="AO170" s="43">
        <f t="shared" si="82"/>
        <v>0</v>
      </c>
      <c r="AP170" s="503">
        <f t="shared" si="99"/>
        <v>0</v>
      </c>
    </row>
    <row r="171" spans="11:42">
      <c r="K171" s="522">
        <f t="shared" si="83"/>
        <v>157</v>
      </c>
      <c r="L171" s="502">
        <f t="shared" si="84"/>
        <v>0</v>
      </c>
      <c r="M171" s="43">
        <f t="shared" si="68"/>
        <v>-2</v>
      </c>
      <c r="N171" s="43">
        <f t="shared" si="85"/>
        <v>0</v>
      </c>
      <c r="O171" s="502">
        <f t="shared" si="69"/>
        <v>0</v>
      </c>
      <c r="P171" s="43">
        <f t="shared" si="86"/>
        <v>0</v>
      </c>
      <c r="Q171" s="43">
        <f t="shared" si="70"/>
        <v>0</v>
      </c>
      <c r="R171" s="503">
        <f t="shared" si="87"/>
        <v>0</v>
      </c>
      <c r="S171" s="502">
        <f t="shared" si="71"/>
        <v>0</v>
      </c>
      <c r="T171" s="43">
        <f t="shared" si="88"/>
        <v>0</v>
      </c>
      <c r="U171" s="43">
        <f t="shared" si="72"/>
        <v>0</v>
      </c>
      <c r="V171" s="503">
        <f t="shared" si="89"/>
        <v>10</v>
      </c>
      <c r="W171" s="502">
        <f t="shared" si="73"/>
        <v>0</v>
      </c>
      <c r="X171" s="43">
        <f t="shared" si="90"/>
        <v>0</v>
      </c>
      <c r="Y171" s="43">
        <f t="shared" si="74"/>
        <v>0</v>
      </c>
      <c r="Z171" s="503">
        <f t="shared" si="91"/>
        <v>10</v>
      </c>
      <c r="AA171" s="43">
        <f t="shared" si="75"/>
        <v>0</v>
      </c>
      <c r="AB171" s="43">
        <f t="shared" si="92"/>
        <v>0</v>
      </c>
      <c r="AC171" s="43">
        <f t="shared" si="76"/>
        <v>0</v>
      </c>
      <c r="AD171" s="43">
        <f t="shared" si="93"/>
        <v>0</v>
      </c>
      <c r="AE171" s="502">
        <f t="shared" si="77"/>
        <v>0</v>
      </c>
      <c r="AF171" s="43">
        <f t="shared" si="94"/>
        <v>0</v>
      </c>
      <c r="AG171" s="43">
        <f t="shared" si="78"/>
        <v>0</v>
      </c>
      <c r="AH171" s="503">
        <f t="shared" si="95"/>
        <v>0</v>
      </c>
      <c r="AI171" s="43">
        <f t="shared" si="79"/>
        <v>0</v>
      </c>
      <c r="AJ171" s="43">
        <f t="shared" si="96"/>
        <v>0</v>
      </c>
      <c r="AK171" s="43">
        <f t="shared" si="80"/>
        <v>0</v>
      </c>
      <c r="AL171" s="43">
        <f t="shared" si="97"/>
        <v>0</v>
      </c>
      <c r="AM171" s="502">
        <f t="shared" si="81"/>
        <v>0</v>
      </c>
      <c r="AN171" s="43">
        <f t="shared" si="98"/>
        <v>0</v>
      </c>
      <c r="AO171" s="43">
        <f t="shared" si="82"/>
        <v>0</v>
      </c>
      <c r="AP171" s="503">
        <f t="shared" si="99"/>
        <v>0</v>
      </c>
    </row>
    <row r="172" spans="11:42">
      <c r="K172" s="522">
        <f t="shared" si="83"/>
        <v>158</v>
      </c>
      <c r="L172" s="502">
        <f t="shared" si="84"/>
        <v>0</v>
      </c>
      <c r="M172" s="43">
        <f t="shared" si="68"/>
        <v>-2</v>
      </c>
      <c r="N172" s="43">
        <f t="shared" si="85"/>
        <v>0</v>
      </c>
      <c r="O172" s="502">
        <f t="shared" si="69"/>
        <v>0</v>
      </c>
      <c r="P172" s="43">
        <f t="shared" si="86"/>
        <v>0</v>
      </c>
      <c r="Q172" s="43">
        <f t="shared" si="70"/>
        <v>0</v>
      </c>
      <c r="R172" s="503">
        <f t="shared" si="87"/>
        <v>0</v>
      </c>
      <c r="S172" s="502">
        <f t="shared" si="71"/>
        <v>0</v>
      </c>
      <c r="T172" s="43">
        <f t="shared" si="88"/>
        <v>0</v>
      </c>
      <c r="U172" s="43">
        <f t="shared" si="72"/>
        <v>0</v>
      </c>
      <c r="V172" s="503">
        <f t="shared" si="89"/>
        <v>10</v>
      </c>
      <c r="W172" s="502">
        <f t="shared" si="73"/>
        <v>0</v>
      </c>
      <c r="X172" s="43">
        <f t="shared" si="90"/>
        <v>0</v>
      </c>
      <c r="Y172" s="43">
        <f t="shared" si="74"/>
        <v>0</v>
      </c>
      <c r="Z172" s="503">
        <f t="shared" si="91"/>
        <v>10</v>
      </c>
      <c r="AA172" s="43">
        <f t="shared" si="75"/>
        <v>0</v>
      </c>
      <c r="AB172" s="43">
        <f t="shared" si="92"/>
        <v>0</v>
      </c>
      <c r="AC172" s="43">
        <f t="shared" si="76"/>
        <v>0</v>
      </c>
      <c r="AD172" s="43">
        <f t="shared" si="93"/>
        <v>0</v>
      </c>
      <c r="AE172" s="502">
        <f t="shared" si="77"/>
        <v>0</v>
      </c>
      <c r="AF172" s="43">
        <f t="shared" si="94"/>
        <v>0</v>
      </c>
      <c r="AG172" s="43">
        <f t="shared" si="78"/>
        <v>0</v>
      </c>
      <c r="AH172" s="503">
        <f t="shared" si="95"/>
        <v>0</v>
      </c>
      <c r="AI172" s="43">
        <f t="shared" si="79"/>
        <v>0</v>
      </c>
      <c r="AJ172" s="43">
        <f t="shared" si="96"/>
        <v>0</v>
      </c>
      <c r="AK172" s="43">
        <f t="shared" si="80"/>
        <v>0</v>
      </c>
      <c r="AL172" s="43">
        <f t="shared" si="97"/>
        <v>0</v>
      </c>
      <c r="AM172" s="502">
        <f t="shared" si="81"/>
        <v>0</v>
      </c>
      <c r="AN172" s="43">
        <f t="shared" si="98"/>
        <v>0</v>
      </c>
      <c r="AO172" s="43">
        <f t="shared" si="82"/>
        <v>0</v>
      </c>
      <c r="AP172" s="503">
        <f t="shared" si="99"/>
        <v>0</v>
      </c>
    </row>
    <row r="173" spans="11:42">
      <c r="K173" s="522">
        <f t="shared" si="83"/>
        <v>159</v>
      </c>
      <c r="L173" s="502">
        <f t="shared" si="84"/>
        <v>0</v>
      </c>
      <c r="M173" s="43">
        <f t="shared" si="68"/>
        <v>-2</v>
      </c>
      <c r="N173" s="43">
        <f t="shared" si="85"/>
        <v>0</v>
      </c>
      <c r="O173" s="502">
        <f t="shared" si="69"/>
        <v>0</v>
      </c>
      <c r="P173" s="43">
        <f t="shared" si="86"/>
        <v>0</v>
      </c>
      <c r="Q173" s="43">
        <f t="shared" si="70"/>
        <v>0</v>
      </c>
      <c r="R173" s="503">
        <f t="shared" si="87"/>
        <v>0</v>
      </c>
      <c r="S173" s="502">
        <f t="shared" si="71"/>
        <v>0</v>
      </c>
      <c r="T173" s="43">
        <f t="shared" si="88"/>
        <v>0</v>
      </c>
      <c r="U173" s="43">
        <f t="shared" si="72"/>
        <v>0</v>
      </c>
      <c r="V173" s="503">
        <f t="shared" si="89"/>
        <v>10</v>
      </c>
      <c r="W173" s="502">
        <f t="shared" si="73"/>
        <v>0</v>
      </c>
      <c r="X173" s="43">
        <f t="shared" si="90"/>
        <v>0</v>
      </c>
      <c r="Y173" s="43">
        <f t="shared" si="74"/>
        <v>0</v>
      </c>
      <c r="Z173" s="503">
        <f t="shared" si="91"/>
        <v>10</v>
      </c>
      <c r="AA173" s="43">
        <f t="shared" si="75"/>
        <v>0</v>
      </c>
      <c r="AB173" s="43">
        <f t="shared" si="92"/>
        <v>0</v>
      </c>
      <c r="AC173" s="43">
        <f t="shared" si="76"/>
        <v>0</v>
      </c>
      <c r="AD173" s="43">
        <f t="shared" si="93"/>
        <v>0</v>
      </c>
      <c r="AE173" s="502">
        <f t="shared" si="77"/>
        <v>0</v>
      </c>
      <c r="AF173" s="43">
        <f t="shared" si="94"/>
        <v>0</v>
      </c>
      <c r="AG173" s="43">
        <f t="shared" si="78"/>
        <v>0</v>
      </c>
      <c r="AH173" s="503">
        <f t="shared" si="95"/>
        <v>0</v>
      </c>
      <c r="AI173" s="43">
        <f t="shared" si="79"/>
        <v>0</v>
      </c>
      <c r="AJ173" s="43">
        <f t="shared" si="96"/>
        <v>0</v>
      </c>
      <c r="AK173" s="43">
        <f t="shared" si="80"/>
        <v>0</v>
      </c>
      <c r="AL173" s="43">
        <f t="shared" si="97"/>
        <v>0</v>
      </c>
      <c r="AM173" s="502">
        <f t="shared" si="81"/>
        <v>0</v>
      </c>
      <c r="AN173" s="43">
        <f t="shared" si="98"/>
        <v>0</v>
      </c>
      <c r="AO173" s="43">
        <f t="shared" si="82"/>
        <v>0</v>
      </c>
      <c r="AP173" s="503">
        <f t="shared" si="99"/>
        <v>0</v>
      </c>
    </row>
    <row r="174" spans="11:42">
      <c r="K174" s="522">
        <f t="shared" si="83"/>
        <v>160</v>
      </c>
      <c r="L174" s="502">
        <f t="shared" si="84"/>
        <v>0</v>
      </c>
      <c r="M174" s="43">
        <f t="shared" si="68"/>
        <v>-2</v>
      </c>
      <c r="N174" s="43">
        <f t="shared" si="85"/>
        <v>0</v>
      </c>
      <c r="O174" s="502">
        <f t="shared" si="69"/>
        <v>0</v>
      </c>
      <c r="P174" s="43">
        <f t="shared" si="86"/>
        <v>0</v>
      </c>
      <c r="Q174" s="43">
        <f t="shared" si="70"/>
        <v>0</v>
      </c>
      <c r="R174" s="503">
        <f t="shared" si="87"/>
        <v>0</v>
      </c>
      <c r="S174" s="502">
        <f t="shared" si="71"/>
        <v>0</v>
      </c>
      <c r="T174" s="43">
        <f t="shared" si="88"/>
        <v>0</v>
      </c>
      <c r="U174" s="43">
        <f t="shared" si="72"/>
        <v>0</v>
      </c>
      <c r="V174" s="503">
        <f t="shared" si="89"/>
        <v>10</v>
      </c>
      <c r="W174" s="502">
        <f t="shared" si="73"/>
        <v>0</v>
      </c>
      <c r="X174" s="43">
        <f t="shared" si="90"/>
        <v>0</v>
      </c>
      <c r="Y174" s="43">
        <f t="shared" si="74"/>
        <v>0</v>
      </c>
      <c r="Z174" s="503">
        <f t="shared" si="91"/>
        <v>10</v>
      </c>
      <c r="AA174" s="43">
        <f t="shared" si="75"/>
        <v>0</v>
      </c>
      <c r="AB174" s="43">
        <f t="shared" si="92"/>
        <v>0</v>
      </c>
      <c r="AC174" s="43">
        <f t="shared" si="76"/>
        <v>0</v>
      </c>
      <c r="AD174" s="43">
        <f t="shared" si="93"/>
        <v>0</v>
      </c>
      <c r="AE174" s="502">
        <f t="shared" si="77"/>
        <v>0</v>
      </c>
      <c r="AF174" s="43">
        <f t="shared" si="94"/>
        <v>0</v>
      </c>
      <c r="AG174" s="43">
        <f t="shared" si="78"/>
        <v>0</v>
      </c>
      <c r="AH174" s="503">
        <f t="shared" si="95"/>
        <v>0</v>
      </c>
      <c r="AI174" s="43">
        <f t="shared" si="79"/>
        <v>0</v>
      </c>
      <c r="AJ174" s="43">
        <f t="shared" si="96"/>
        <v>0</v>
      </c>
      <c r="AK174" s="43">
        <f t="shared" si="80"/>
        <v>0</v>
      </c>
      <c r="AL174" s="43">
        <f t="shared" si="97"/>
        <v>0</v>
      </c>
      <c r="AM174" s="502">
        <f t="shared" si="81"/>
        <v>0</v>
      </c>
      <c r="AN174" s="43">
        <f t="shared" si="98"/>
        <v>0</v>
      </c>
      <c r="AO174" s="43">
        <f t="shared" si="82"/>
        <v>0</v>
      </c>
      <c r="AP174" s="503">
        <f t="shared" si="99"/>
        <v>0</v>
      </c>
    </row>
    <row r="175" spans="11:42">
      <c r="K175" s="522">
        <f t="shared" si="83"/>
        <v>161</v>
      </c>
      <c r="L175" s="502">
        <f t="shared" si="84"/>
        <v>0</v>
      </c>
      <c r="M175" s="43">
        <f t="shared" si="68"/>
        <v>-2</v>
      </c>
      <c r="N175" s="43">
        <f t="shared" si="85"/>
        <v>0</v>
      </c>
      <c r="O175" s="502">
        <f t="shared" si="69"/>
        <v>0</v>
      </c>
      <c r="P175" s="43">
        <f t="shared" si="86"/>
        <v>0</v>
      </c>
      <c r="Q175" s="43">
        <f t="shared" si="70"/>
        <v>0</v>
      </c>
      <c r="R175" s="503">
        <f t="shared" si="87"/>
        <v>0</v>
      </c>
      <c r="S175" s="502">
        <f t="shared" si="71"/>
        <v>0</v>
      </c>
      <c r="T175" s="43">
        <f t="shared" si="88"/>
        <v>0</v>
      </c>
      <c r="U175" s="43">
        <f t="shared" si="72"/>
        <v>0</v>
      </c>
      <c r="V175" s="503">
        <f t="shared" si="89"/>
        <v>10</v>
      </c>
      <c r="W175" s="502">
        <f t="shared" si="73"/>
        <v>0</v>
      </c>
      <c r="X175" s="43">
        <f t="shared" si="90"/>
        <v>0</v>
      </c>
      <c r="Y175" s="43">
        <f t="shared" si="74"/>
        <v>0</v>
      </c>
      <c r="Z175" s="503">
        <f t="shared" si="91"/>
        <v>10</v>
      </c>
      <c r="AA175" s="43">
        <f t="shared" si="75"/>
        <v>0</v>
      </c>
      <c r="AB175" s="43">
        <f t="shared" si="92"/>
        <v>0</v>
      </c>
      <c r="AC175" s="43">
        <f t="shared" si="76"/>
        <v>0</v>
      </c>
      <c r="AD175" s="43">
        <f t="shared" si="93"/>
        <v>0</v>
      </c>
      <c r="AE175" s="502">
        <f t="shared" si="77"/>
        <v>0</v>
      </c>
      <c r="AF175" s="43">
        <f t="shared" si="94"/>
        <v>0</v>
      </c>
      <c r="AG175" s="43">
        <f t="shared" si="78"/>
        <v>0</v>
      </c>
      <c r="AH175" s="503">
        <f t="shared" si="95"/>
        <v>0</v>
      </c>
      <c r="AI175" s="43">
        <f t="shared" si="79"/>
        <v>0</v>
      </c>
      <c r="AJ175" s="43">
        <f t="shared" si="96"/>
        <v>0</v>
      </c>
      <c r="AK175" s="43">
        <f t="shared" si="80"/>
        <v>0</v>
      </c>
      <c r="AL175" s="43">
        <f t="shared" si="97"/>
        <v>0</v>
      </c>
      <c r="AM175" s="502">
        <f t="shared" si="81"/>
        <v>0</v>
      </c>
      <c r="AN175" s="43">
        <f t="shared" si="98"/>
        <v>0</v>
      </c>
      <c r="AO175" s="43">
        <f t="shared" si="82"/>
        <v>0</v>
      </c>
      <c r="AP175" s="503">
        <f t="shared" si="99"/>
        <v>0</v>
      </c>
    </row>
    <row r="176" spans="11:42">
      <c r="K176" s="522">
        <f t="shared" si="83"/>
        <v>162</v>
      </c>
      <c r="L176" s="502">
        <f t="shared" si="84"/>
        <v>0</v>
      </c>
      <c r="M176" s="43">
        <f t="shared" si="68"/>
        <v>-2</v>
      </c>
      <c r="N176" s="43">
        <f t="shared" si="85"/>
        <v>0</v>
      </c>
      <c r="O176" s="502">
        <f t="shared" si="69"/>
        <v>0</v>
      </c>
      <c r="P176" s="43">
        <f t="shared" si="86"/>
        <v>0</v>
      </c>
      <c r="Q176" s="43">
        <f t="shared" si="70"/>
        <v>0</v>
      </c>
      <c r="R176" s="503">
        <f t="shared" si="87"/>
        <v>0</v>
      </c>
      <c r="S176" s="502">
        <f t="shared" si="71"/>
        <v>0</v>
      </c>
      <c r="T176" s="43">
        <f t="shared" si="88"/>
        <v>0</v>
      </c>
      <c r="U176" s="43">
        <f t="shared" si="72"/>
        <v>0</v>
      </c>
      <c r="V176" s="503">
        <f t="shared" si="89"/>
        <v>10</v>
      </c>
      <c r="W176" s="502">
        <f t="shared" si="73"/>
        <v>0</v>
      </c>
      <c r="X176" s="43">
        <f t="shared" si="90"/>
        <v>0</v>
      </c>
      <c r="Y176" s="43">
        <f t="shared" si="74"/>
        <v>0</v>
      </c>
      <c r="Z176" s="503">
        <f t="shared" si="91"/>
        <v>10</v>
      </c>
      <c r="AA176" s="43">
        <f t="shared" si="75"/>
        <v>0</v>
      </c>
      <c r="AB176" s="43">
        <f t="shared" si="92"/>
        <v>0</v>
      </c>
      <c r="AC176" s="43">
        <f t="shared" si="76"/>
        <v>0</v>
      </c>
      <c r="AD176" s="43">
        <f t="shared" si="93"/>
        <v>0</v>
      </c>
      <c r="AE176" s="502">
        <f t="shared" si="77"/>
        <v>0</v>
      </c>
      <c r="AF176" s="43">
        <f t="shared" si="94"/>
        <v>0</v>
      </c>
      <c r="AG176" s="43">
        <f t="shared" si="78"/>
        <v>0</v>
      </c>
      <c r="AH176" s="503">
        <f t="shared" si="95"/>
        <v>0</v>
      </c>
      <c r="AI176" s="43">
        <f t="shared" si="79"/>
        <v>0</v>
      </c>
      <c r="AJ176" s="43">
        <f t="shared" si="96"/>
        <v>0</v>
      </c>
      <c r="AK176" s="43">
        <f t="shared" si="80"/>
        <v>0</v>
      </c>
      <c r="AL176" s="43">
        <f t="shared" si="97"/>
        <v>0</v>
      </c>
      <c r="AM176" s="502">
        <f t="shared" si="81"/>
        <v>0</v>
      </c>
      <c r="AN176" s="43">
        <f t="shared" si="98"/>
        <v>0</v>
      </c>
      <c r="AO176" s="43">
        <f t="shared" si="82"/>
        <v>0</v>
      </c>
      <c r="AP176" s="503">
        <f t="shared" si="99"/>
        <v>0</v>
      </c>
    </row>
    <row r="177" spans="11:42">
      <c r="K177" s="522">
        <f t="shared" si="83"/>
        <v>163</v>
      </c>
      <c r="L177" s="502">
        <f t="shared" si="84"/>
        <v>0</v>
      </c>
      <c r="M177" s="43">
        <f t="shared" si="68"/>
        <v>-2</v>
      </c>
      <c r="N177" s="43">
        <f t="shared" si="85"/>
        <v>0</v>
      </c>
      <c r="O177" s="502">
        <f t="shared" si="69"/>
        <v>0</v>
      </c>
      <c r="P177" s="43">
        <f t="shared" si="86"/>
        <v>0</v>
      </c>
      <c r="Q177" s="43">
        <f t="shared" si="70"/>
        <v>0</v>
      </c>
      <c r="R177" s="503">
        <f t="shared" si="87"/>
        <v>0</v>
      </c>
      <c r="S177" s="502">
        <f t="shared" si="71"/>
        <v>0</v>
      </c>
      <c r="T177" s="43">
        <f t="shared" si="88"/>
        <v>0</v>
      </c>
      <c r="U177" s="43">
        <f t="shared" si="72"/>
        <v>0</v>
      </c>
      <c r="V177" s="503">
        <f t="shared" si="89"/>
        <v>10</v>
      </c>
      <c r="W177" s="502">
        <f t="shared" si="73"/>
        <v>0</v>
      </c>
      <c r="X177" s="43">
        <f t="shared" si="90"/>
        <v>0</v>
      </c>
      <c r="Y177" s="43">
        <f t="shared" si="74"/>
        <v>0</v>
      </c>
      <c r="Z177" s="503">
        <f t="shared" si="91"/>
        <v>10</v>
      </c>
      <c r="AA177" s="43">
        <f t="shared" si="75"/>
        <v>0</v>
      </c>
      <c r="AB177" s="43">
        <f t="shared" si="92"/>
        <v>0</v>
      </c>
      <c r="AC177" s="43">
        <f t="shared" si="76"/>
        <v>0</v>
      </c>
      <c r="AD177" s="43">
        <f t="shared" si="93"/>
        <v>0</v>
      </c>
      <c r="AE177" s="502">
        <f t="shared" si="77"/>
        <v>0</v>
      </c>
      <c r="AF177" s="43">
        <f t="shared" si="94"/>
        <v>0</v>
      </c>
      <c r="AG177" s="43">
        <f t="shared" si="78"/>
        <v>0</v>
      </c>
      <c r="AH177" s="503">
        <f t="shared" si="95"/>
        <v>0</v>
      </c>
      <c r="AI177" s="43">
        <f t="shared" si="79"/>
        <v>0</v>
      </c>
      <c r="AJ177" s="43">
        <f t="shared" si="96"/>
        <v>0</v>
      </c>
      <c r="AK177" s="43">
        <f t="shared" si="80"/>
        <v>0</v>
      </c>
      <c r="AL177" s="43">
        <f t="shared" si="97"/>
        <v>0</v>
      </c>
      <c r="AM177" s="502">
        <f t="shared" si="81"/>
        <v>0</v>
      </c>
      <c r="AN177" s="43">
        <f t="shared" si="98"/>
        <v>0</v>
      </c>
      <c r="AO177" s="43">
        <f t="shared" si="82"/>
        <v>0</v>
      </c>
      <c r="AP177" s="503">
        <f t="shared" si="99"/>
        <v>0</v>
      </c>
    </row>
    <row r="178" spans="11:42">
      <c r="K178" s="522">
        <f t="shared" si="83"/>
        <v>164</v>
      </c>
      <c r="L178" s="502">
        <f t="shared" si="84"/>
        <v>0</v>
      </c>
      <c r="M178" s="43">
        <f t="shared" si="68"/>
        <v>-2</v>
      </c>
      <c r="N178" s="43">
        <f t="shared" si="85"/>
        <v>0</v>
      </c>
      <c r="O178" s="502">
        <f t="shared" si="69"/>
        <v>0</v>
      </c>
      <c r="P178" s="43">
        <f t="shared" si="86"/>
        <v>0</v>
      </c>
      <c r="Q178" s="43">
        <f t="shared" si="70"/>
        <v>0</v>
      </c>
      <c r="R178" s="503">
        <f t="shared" si="87"/>
        <v>0</v>
      </c>
      <c r="S178" s="502">
        <f t="shared" si="71"/>
        <v>0</v>
      </c>
      <c r="T178" s="43">
        <f t="shared" si="88"/>
        <v>0</v>
      </c>
      <c r="U178" s="43">
        <f t="shared" si="72"/>
        <v>0</v>
      </c>
      <c r="V178" s="503">
        <f t="shared" si="89"/>
        <v>10</v>
      </c>
      <c r="W178" s="502">
        <f t="shared" si="73"/>
        <v>0</v>
      </c>
      <c r="X178" s="43">
        <f t="shared" si="90"/>
        <v>0</v>
      </c>
      <c r="Y178" s="43">
        <f t="shared" si="74"/>
        <v>0</v>
      </c>
      <c r="Z178" s="503">
        <f t="shared" si="91"/>
        <v>10</v>
      </c>
      <c r="AA178" s="43">
        <f t="shared" si="75"/>
        <v>0</v>
      </c>
      <c r="AB178" s="43">
        <f t="shared" si="92"/>
        <v>0</v>
      </c>
      <c r="AC178" s="43">
        <f t="shared" si="76"/>
        <v>0</v>
      </c>
      <c r="AD178" s="43">
        <f t="shared" si="93"/>
        <v>0</v>
      </c>
      <c r="AE178" s="502">
        <f t="shared" si="77"/>
        <v>0</v>
      </c>
      <c r="AF178" s="43">
        <f t="shared" si="94"/>
        <v>0</v>
      </c>
      <c r="AG178" s="43">
        <f t="shared" si="78"/>
        <v>0</v>
      </c>
      <c r="AH178" s="503">
        <f t="shared" si="95"/>
        <v>0</v>
      </c>
      <c r="AI178" s="43">
        <f t="shared" si="79"/>
        <v>0</v>
      </c>
      <c r="AJ178" s="43">
        <f t="shared" si="96"/>
        <v>0</v>
      </c>
      <c r="AK178" s="43">
        <f t="shared" si="80"/>
        <v>0</v>
      </c>
      <c r="AL178" s="43">
        <f t="shared" si="97"/>
        <v>0</v>
      </c>
      <c r="AM178" s="502">
        <f t="shared" si="81"/>
        <v>0</v>
      </c>
      <c r="AN178" s="43">
        <f t="shared" si="98"/>
        <v>0</v>
      </c>
      <c r="AO178" s="43">
        <f t="shared" si="82"/>
        <v>0</v>
      </c>
      <c r="AP178" s="503">
        <f t="shared" si="99"/>
        <v>0</v>
      </c>
    </row>
    <row r="179" spans="11:42">
      <c r="K179" s="522">
        <f t="shared" si="83"/>
        <v>165</v>
      </c>
      <c r="L179" s="502">
        <f t="shared" si="84"/>
        <v>0</v>
      </c>
      <c r="M179" s="43">
        <f t="shared" si="68"/>
        <v>-2</v>
      </c>
      <c r="N179" s="43">
        <f t="shared" si="85"/>
        <v>0</v>
      </c>
      <c r="O179" s="502">
        <f t="shared" si="69"/>
        <v>0</v>
      </c>
      <c r="P179" s="43">
        <f t="shared" si="86"/>
        <v>0</v>
      </c>
      <c r="Q179" s="43">
        <f t="shared" si="70"/>
        <v>0</v>
      </c>
      <c r="R179" s="503">
        <f t="shared" si="87"/>
        <v>0</v>
      </c>
      <c r="S179" s="502">
        <f t="shared" si="71"/>
        <v>0</v>
      </c>
      <c r="T179" s="43">
        <f t="shared" si="88"/>
        <v>0</v>
      </c>
      <c r="U179" s="43">
        <f t="shared" si="72"/>
        <v>0</v>
      </c>
      <c r="V179" s="503">
        <f t="shared" si="89"/>
        <v>10</v>
      </c>
      <c r="W179" s="502">
        <f t="shared" si="73"/>
        <v>0</v>
      </c>
      <c r="X179" s="43">
        <f t="shared" si="90"/>
        <v>0</v>
      </c>
      <c r="Y179" s="43">
        <f t="shared" si="74"/>
        <v>0</v>
      </c>
      <c r="Z179" s="503">
        <f t="shared" si="91"/>
        <v>10</v>
      </c>
      <c r="AA179" s="43">
        <f t="shared" si="75"/>
        <v>0</v>
      </c>
      <c r="AB179" s="43">
        <f t="shared" si="92"/>
        <v>0</v>
      </c>
      <c r="AC179" s="43">
        <f t="shared" si="76"/>
        <v>0</v>
      </c>
      <c r="AD179" s="43">
        <f t="shared" si="93"/>
        <v>0</v>
      </c>
      <c r="AE179" s="502">
        <f t="shared" si="77"/>
        <v>0</v>
      </c>
      <c r="AF179" s="43">
        <f t="shared" si="94"/>
        <v>0</v>
      </c>
      <c r="AG179" s="43">
        <f t="shared" si="78"/>
        <v>0</v>
      </c>
      <c r="AH179" s="503">
        <f t="shared" si="95"/>
        <v>0</v>
      </c>
      <c r="AI179" s="43">
        <f t="shared" si="79"/>
        <v>0</v>
      </c>
      <c r="AJ179" s="43">
        <f t="shared" si="96"/>
        <v>0</v>
      </c>
      <c r="AK179" s="43">
        <f t="shared" si="80"/>
        <v>0</v>
      </c>
      <c r="AL179" s="43">
        <f t="shared" si="97"/>
        <v>0</v>
      </c>
      <c r="AM179" s="502">
        <f t="shared" si="81"/>
        <v>0</v>
      </c>
      <c r="AN179" s="43">
        <f t="shared" si="98"/>
        <v>0</v>
      </c>
      <c r="AO179" s="43">
        <f t="shared" si="82"/>
        <v>0</v>
      </c>
      <c r="AP179" s="503">
        <f t="shared" si="99"/>
        <v>0</v>
      </c>
    </row>
    <row r="180" spans="11:42">
      <c r="K180" s="522">
        <f t="shared" si="83"/>
        <v>166</v>
      </c>
      <c r="L180" s="502">
        <f t="shared" si="84"/>
        <v>0</v>
      </c>
      <c r="M180" s="43">
        <f t="shared" si="68"/>
        <v>-2</v>
      </c>
      <c r="N180" s="43">
        <f t="shared" si="85"/>
        <v>0</v>
      </c>
      <c r="O180" s="502">
        <f t="shared" si="69"/>
        <v>0</v>
      </c>
      <c r="P180" s="43">
        <f t="shared" si="86"/>
        <v>0</v>
      </c>
      <c r="Q180" s="43">
        <f t="shared" si="70"/>
        <v>0</v>
      </c>
      <c r="R180" s="503">
        <f t="shared" si="87"/>
        <v>0</v>
      </c>
      <c r="S180" s="502">
        <f t="shared" si="71"/>
        <v>0</v>
      </c>
      <c r="T180" s="43">
        <f t="shared" si="88"/>
        <v>0</v>
      </c>
      <c r="U180" s="43">
        <f t="shared" si="72"/>
        <v>0</v>
      </c>
      <c r="V180" s="503">
        <f t="shared" si="89"/>
        <v>10</v>
      </c>
      <c r="W180" s="502">
        <f t="shared" si="73"/>
        <v>0</v>
      </c>
      <c r="X180" s="43">
        <f t="shared" si="90"/>
        <v>0</v>
      </c>
      <c r="Y180" s="43">
        <f t="shared" si="74"/>
        <v>0</v>
      </c>
      <c r="Z180" s="503">
        <f t="shared" si="91"/>
        <v>10</v>
      </c>
      <c r="AA180" s="43">
        <f t="shared" si="75"/>
        <v>0</v>
      </c>
      <c r="AB180" s="43">
        <f t="shared" si="92"/>
        <v>0</v>
      </c>
      <c r="AC180" s="43">
        <f t="shared" si="76"/>
        <v>0</v>
      </c>
      <c r="AD180" s="43">
        <f t="shared" si="93"/>
        <v>0</v>
      </c>
      <c r="AE180" s="502">
        <f t="shared" si="77"/>
        <v>0</v>
      </c>
      <c r="AF180" s="43">
        <f t="shared" si="94"/>
        <v>0</v>
      </c>
      <c r="AG180" s="43">
        <f t="shared" si="78"/>
        <v>0</v>
      </c>
      <c r="AH180" s="503">
        <f t="shared" si="95"/>
        <v>0</v>
      </c>
      <c r="AI180" s="43">
        <f t="shared" si="79"/>
        <v>0</v>
      </c>
      <c r="AJ180" s="43">
        <f t="shared" si="96"/>
        <v>0</v>
      </c>
      <c r="AK180" s="43">
        <f t="shared" si="80"/>
        <v>0</v>
      </c>
      <c r="AL180" s="43">
        <f t="shared" si="97"/>
        <v>0</v>
      </c>
      <c r="AM180" s="502">
        <f t="shared" si="81"/>
        <v>0</v>
      </c>
      <c r="AN180" s="43">
        <f t="shared" si="98"/>
        <v>0</v>
      </c>
      <c r="AO180" s="43">
        <f t="shared" si="82"/>
        <v>0</v>
      </c>
      <c r="AP180" s="503">
        <f t="shared" si="99"/>
        <v>0</v>
      </c>
    </row>
    <row r="181" spans="11:42">
      <c r="K181" s="522">
        <f t="shared" si="83"/>
        <v>167</v>
      </c>
      <c r="L181" s="502">
        <f t="shared" si="84"/>
        <v>0</v>
      </c>
      <c r="M181" s="43">
        <f t="shared" si="68"/>
        <v>-2</v>
      </c>
      <c r="N181" s="43">
        <f t="shared" si="85"/>
        <v>0</v>
      </c>
      <c r="O181" s="502">
        <f t="shared" si="69"/>
        <v>0</v>
      </c>
      <c r="P181" s="43">
        <f t="shared" si="86"/>
        <v>0</v>
      </c>
      <c r="Q181" s="43">
        <f t="shared" si="70"/>
        <v>0</v>
      </c>
      <c r="R181" s="503">
        <f t="shared" si="87"/>
        <v>0</v>
      </c>
      <c r="S181" s="502">
        <f t="shared" si="71"/>
        <v>0</v>
      </c>
      <c r="T181" s="43">
        <f t="shared" si="88"/>
        <v>0</v>
      </c>
      <c r="U181" s="43">
        <f t="shared" si="72"/>
        <v>0</v>
      </c>
      <c r="V181" s="503">
        <f t="shared" si="89"/>
        <v>10</v>
      </c>
      <c r="W181" s="502">
        <f t="shared" si="73"/>
        <v>0</v>
      </c>
      <c r="X181" s="43">
        <f t="shared" si="90"/>
        <v>0</v>
      </c>
      <c r="Y181" s="43">
        <f t="shared" si="74"/>
        <v>0</v>
      </c>
      <c r="Z181" s="503">
        <f t="shared" si="91"/>
        <v>10</v>
      </c>
      <c r="AA181" s="43">
        <f t="shared" si="75"/>
        <v>0</v>
      </c>
      <c r="AB181" s="43">
        <f t="shared" si="92"/>
        <v>0</v>
      </c>
      <c r="AC181" s="43">
        <f t="shared" si="76"/>
        <v>0</v>
      </c>
      <c r="AD181" s="43">
        <f t="shared" si="93"/>
        <v>0</v>
      </c>
      <c r="AE181" s="502">
        <f t="shared" si="77"/>
        <v>0</v>
      </c>
      <c r="AF181" s="43">
        <f t="shared" si="94"/>
        <v>0</v>
      </c>
      <c r="AG181" s="43">
        <f t="shared" si="78"/>
        <v>0</v>
      </c>
      <c r="AH181" s="503">
        <f t="shared" si="95"/>
        <v>0</v>
      </c>
      <c r="AI181" s="43">
        <f t="shared" si="79"/>
        <v>0</v>
      </c>
      <c r="AJ181" s="43">
        <f t="shared" si="96"/>
        <v>0</v>
      </c>
      <c r="AK181" s="43">
        <f t="shared" si="80"/>
        <v>0</v>
      </c>
      <c r="AL181" s="43">
        <f t="shared" si="97"/>
        <v>0</v>
      </c>
      <c r="AM181" s="502">
        <f t="shared" si="81"/>
        <v>0</v>
      </c>
      <c r="AN181" s="43">
        <f t="shared" si="98"/>
        <v>0</v>
      </c>
      <c r="AO181" s="43">
        <f t="shared" si="82"/>
        <v>0</v>
      </c>
      <c r="AP181" s="503">
        <f t="shared" si="99"/>
        <v>0</v>
      </c>
    </row>
    <row r="182" spans="11:42">
      <c r="K182" s="522">
        <f t="shared" si="83"/>
        <v>168</v>
      </c>
      <c r="L182" s="502">
        <f t="shared" si="84"/>
        <v>0</v>
      </c>
      <c r="M182" s="43">
        <f t="shared" si="68"/>
        <v>-2</v>
      </c>
      <c r="N182" s="43">
        <f t="shared" si="85"/>
        <v>0</v>
      </c>
      <c r="O182" s="502">
        <f t="shared" si="69"/>
        <v>0</v>
      </c>
      <c r="P182" s="43">
        <f t="shared" si="86"/>
        <v>0</v>
      </c>
      <c r="Q182" s="43">
        <f t="shared" si="70"/>
        <v>0</v>
      </c>
      <c r="R182" s="503">
        <f t="shared" si="87"/>
        <v>0</v>
      </c>
      <c r="S182" s="502">
        <f t="shared" si="71"/>
        <v>0</v>
      </c>
      <c r="T182" s="43">
        <f t="shared" si="88"/>
        <v>0</v>
      </c>
      <c r="U182" s="43">
        <f t="shared" si="72"/>
        <v>0</v>
      </c>
      <c r="V182" s="503">
        <f t="shared" si="89"/>
        <v>10</v>
      </c>
      <c r="W182" s="502">
        <f t="shared" si="73"/>
        <v>0</v>
      </c>
      <c r="X182" s="43">
        <f t="shared" si="90"/>
        <v>0</v>
      </c>
      <c r="Y182" s="43">
        <f t="shared" si="74"/>
        <v>0</v>
      </c>
      <c r="Z182" s="503">
        <f t="shared" si="91"/>
        <v>10</v>
      </c>
      <c r="AA182" s="43">
        <f t="shared" si="75"/>
        <v>0</v>
      </c>
      <c r="AB182" s="43">
        <f t="shared" si="92"/>
        <v>0</v>
      </c>
      <c r="AC182" s="43">
        <f t="shared" si="76"/>
        <v>0</v>
      </c>
      <c r="AD182" s="43">
        <f t="shared" si="93"/>
        <v>0</v>
      </c>
      <c r="AE182" s="502">
        <f t="shared" si="77"/>
        <v>0</v>
      </c>
      <c r="AF182" s="43">
        <f t="shared" si="94"/>
        <v>0</v>
      </c>
      <c r="AG182" s="43">
        <f t="shared" si="78"/>
        <v>0</v>
      </c>
      <c r="AH182" s="503">
        <f t="shared" si="95"/>
        <v>0</v>
      </c>
      <c r="AI182" s="43">
        <f t="shared" si="79"/>
        <v>0</v>
      </c>
      <c r="AJ182" s="43">
        <f t="shared" si="96"/>
        <v>0</v>
      </c>
      <c r="AK182" s="43">
        <f t="shared" si="80"/>
        <v>0</v>
      </c>
      <c r="AL182" s="43">
        <f t="shared" si="97"/>
        <v>0</v>
      </c>
      <c r="AM182" s="502">
        <f t="shared" si="81"/>
        <v>0</v>
      </c>
      <c r="AN182" s="43">
        <f t="shared" si="98"/>
        <v>0</v>
      </c>
      <c r="AO182" s="43">
        <f t="shared" si="82"/>
        <v>0</v>
      </c>
      <c r="AP182" s="503">
        <f t="shared" si="99"/>
        <v>0</v>
      </c>
    </row>
    <row r="183" spans="11:42">
      <c r="K183" s="522">
        <f t="shared" si="83"/>
        <v>169</v>
      </c>
      <c r="L183" s="502">
        <f t="shared" si="84"/>
        <v>0</v>
      </c>
      <c r="M183" s="43">
        <f t="shared" si="68"/>
        <v>-2</v>
      </c>
      <c r="N183" s="43">
        <f t="shared" si="85"/>
        <v>0</v>
      </c>
      <c r="O183" s="502">
        <f t="shared" si="69"/>
        <v>0</v>
      </c>
      <c r="P183" s="43">
        <f t="shared" si="86"/>
        <v>0</v>
      </c>
      <c r="Q183" s="43">
        <f t="shared" si="70"/>
        <v>0</v>
      </c>
      <c r="R183" s="503">
        <f t="shared" si="87"/>
        <v>0</v>
      </c>
      <c r="S183" s="502">
        <f t="shared" si="71"/>
        <v>0</v>
      </c>
      <c r="T183" s="43">
        <f t="shared" si="88"/>
        <v>0</v>
      </c>
      <c r="U183" s="43">
        <f t="shared" si="72"/>
        <v>0</v>
      </c>
      <c r="V183" s="503">
        <f t="shared" si="89"/>
        <v>10</v>
      </c>
      <c r="W183" s="502">
        <f t="shared" si="73"/>
        <v>0</v>
      </c>
      <c r="X183" s="43">
        <f t="shared" si="90"/>
        <v>0</v>
      </c>
      <c r="Y183" s="43">
        <f t="shared" si="74"/>
        <v>0</v>
      </c>
      <c r="Z183" s="503">
        <f t="shared" si="91"/>
        <v>10</v>
      </c>
      <c r="AA183" s="43">
        <f t="shared" si="75"/>
        <v>0</v>
      </c>
      <c r="AB183" s="43">
        <f t="shared" si="92"/>
        <v>0</v>
      </c>
      <c r="AC183" s="43">
        <f t="shared" si="76"/>
        <v>0</v>
      </c>
      <c r="AD183" s="43">
        <f t="shared" si="93"/>
        <v>0</v>
      </c>
      <c r="AE183" s="502">
        <f t="shared" si="77"/>
        <v>0</v>
      </c>
      <c r="AF183" s="43">
        <f t="shared" si="94"/>
        <v>0</v>
      </c>
      <c r="AG183" s="43">
        <f t="shared" si="78"/>
        <v>0</v>
      </c>
      <c r="AH183" s="503">
        <f t="shared" si="95"/>
        <v>0</v>
      </c>
      <c r="AI183" s="43">
        <f t="shared" si="79"/>
        <v>0</v>
      </c>
      <c r="AJ183" s="43">
        <f t="shared" si="96"/>
        <v>0</v>
      </c>
      <c r="AK183" s="43">
        <f t="shared" si="80"/>
        <v>0</v>
      </c>
      <c r="AL183" s="43">
        <f t="shared" si="97"/>
        <v>0</v>
      </c>
      <c r="AM183" s="502">
        <f t="shared" si="81"/>
        <v>0</v>
      </c>
      <c r="AN183" s="43">
        <f t="shared" si="98"/>
        <v>0</v>
      </c>
      <c r="AO183" s="43">
        <f t="shared" si="82"/>
        <v>0</v>
      </c>
      <c r="AP183" s="503">
        <f t="shared" si="99"/>
        <v>0</v>
      </c>
    </row>
    <row r="184" spans="11:42">
      <c r="K184" s="522">
        <f t="shared" si="83"/>
        <v>170</v>
      </c>
      <c r="L184" s="502">
        <f t="shared" si="84"/>
        <v>0</v>
      </c>
      <c r="M184" s="43">
        <f t="shared" si="68"/>
        <v>-2</v>
      </c>
      <c r="N184" s="43">
        <f t="shared" si="85"/>
        <v>0</v>
      </c>
      <c r="O184" s="502">
        <f t="shared" si="69"/>
        <v>0</v>
      </c>
      <c r="P184" s="43">
        <f t="shared" si="86"/>
        <v>0</v>
      </c>
      <c r="Q184" s="43">
        <f t="shared" si="70"/>
        <v>0</v>
      </c>
      <c r="R184" s="503">
        <f t="shared" si="87"/>
        <v>0</v>
      </c>
      <c r="S184" s="502">
        <f t="shared" si="71"/>
        <v>0</v>
      </c>
      <c r="T184" s="43">
        <f t="shared" si="88"/>
        <v>0</v>
      </c>
      <c r="U184" s="43">
        <f t="shared" si="72"/>
        <v>0</v>
      </c>
      <c r="V184" s="503">
        <f t="shared" si="89"/>
        <v>10</v>
      </c>
      <c r="W184" s="502">
        <f t="shared" si="73"/>
        <v>0</v>
      </c>
      <c r="X184" s="43">
        <f t="shared" si="90"/>
        <v>0</v>
      </c>
      <c r="Y184" s="43">
        <f t="shared" si="74"/>
        <v>0</v>
      </c>
      <c r="Z184" s="503">
        <f t="shared" si="91"/>
        <v>10</v>
      </c>
      <c r="AA184" s="43">
        <f t="shared" si="75"/>
        <v>0</v>
      </c>
      <c r="AB184" s="43">
        <f t="shared" si="92"/>
        <v>0</v>
      </c>
      <c r="AC184" s="43">
        <f t="shared" si="76"/>
        <v>0</v>
      </c>
      <c r="AD184" s="43">
        <f t="shared" si="93"/>
        <v>0</v>
      </c>
      <c r="AE184" s="502">
        <f t="shared" si="77"/>
        <v>0</v>
      </c>
      <c r="AF184" s="43">
        <f t="shared" si="94"/>
        <v>0</v>
      </c>
      <c r="AG184" s="43">
        <f t="shared" si="78"/>
        <v>0</v>
      </c>
      <c r="AH184" s="503">
        <f t="shared" si="95"/>
        <v>0</v>
      </c>
      <c r="AI184" s="43">
        <f t="shared" si="79"/>
        <v>0</v>
      </c>
      <c r="AJ184" s="43">
        <f t="shared" si="96"/>
        <v>0</v>
      </c>
      <c r="AK184" s="43">
        <f t="shared" si="80"/>
        <v>0</v>
      </c>
      <c r="AL184" s="43">
        <f t="shared" si="97"/>
        <v>0</v>
      </c>
      <c r="AM184" s="502">
        <f t="shared" si="81"/>
        <v>0</v>
      </c>
      <c r="AN184" s="43">
        <f t="shared" si="98"/>
        <v>0</v>
      </c>
      <c r="AO184" s="43">
        <f t="shared" si="82"/>
        <v>0</v>
      </c>
      <c r="AP184" s="503">
        <f t="shared" si="99"/>
        <v>0</v>
      </c>
    </row>
    <row r="185" spans="11:42">
      <c r="K185" s="522">
        <f t="shared" si="83"/>
        <v>171</v>
      </c>
      <c r="L185" s="502">
        <f t="shared" si="84"/>
        <v>0</v>
      </c>
      <c r="M185" s="43">
        <f t="shared" si="68"/>
        <v>-2</v>
      </c>
      <c r="N185" s="43">
        <f t="shared" si="85"/>
        <v>0</v>
      </c>
      <c r="O185" s="502">
        <f t="shared" si="69"/>
        <v>0</v>
      </c>
      <c r="P185" s="43">
        <f t="shared" si="86"/>
        <v>0</v>
      </c>
      <c r="Q185" s="43">
        <f t="shared" si="70"/>
        <v>0</v>
      </c>
      <c r="R185" s="503">
        <f t="shared" si="87"/>
        <v>0</v>
      </c>
      <c r="S185" s="502">
        <f t="shared" si="71"/>
        <v>0</v>
      </c>
      <c r="T185" s="43">
        <f t="shared" si="88"/>
        <v>0</v>
      </c>
      <c r="U185" s="43">
        <f t="shared" si="72"/>
        <v>0</v>
      </c>
      <c r="V185" s="503">
        <f t="shared" si="89"/>
        <v>10</v>
      </c>
      <c r="W185" s="502">
        <f t="shared" si="73"/>
        <v>0</v>
      </c>
      <c r="X185" s="43">
        <f t="shared" si="90"/>
        <v>0</v>
      </c>
      <c r="Y185" s="43">
        <f t="shared" si="74"/>
        <v>0</v>
      </c>
      <c r="Z185" s="503">
        <f t="shared" si="91"/>
        <v>10</v>
      </c>
      <c r="AA185" s="43">
        <f t="shared" si="75"/>
        <v>0</v>
      </c>
      <c r="AB185" s="43">
        <f t="shared" si="92"/>
        <v>0</v>
      </c>
      <c r="AC185" s="43">
        <f t="shared" si="76"/>
        <v>0</v>
      </c>
      <c r="AD185" s="43">
        <f t="shared" si="93"/>
        <v>0</v>
      </c>
      <c r="AE185" s="502">
        <f t="shared" si="77"/>
        <v>0</v>
      </c>
      <c r="AF185" s="43">
        <f t="shared" si="94"/>
        <v>0</v>
      </c>
      <c r="AG185" s="43">
        <f t="shared" si="78"/>
        <v>0</v>
      </c>
      <c r="AH185" s="503">
        <f t="shared" si="95"/>
        <v>0</v>
      </c>
      <c r="AI185" s="43">
        <f t="shared" si="79"/>
        <v>0</v>
      </c>
      <c r="AJ185" s="43">
        <f t="shared" si="96"/>
        <v>0</v>
      </c>
      <c r="AK185" s="43">
        <f t="shared" si="80"/>
        <v>0</v>
      </c>
      <c r="AL185" s="43">
        <f t="shared" si="97"/>
        <v>0</v>
      </c>
      <c r="AM185" s="502">
        <f t="shared" si="81"/>
        <v>0</v>
      </c>
      <c r="AN185" s="43">
        <f t="shared" si="98"/>
        <v>0</v>
      </c>
      <c r="AO185" s="43">
        <f t="shared" si="82"/>
        <v>0</v>
      </c>
      <c r="AP185" s="503">
        <f t="shared" si="99"/>
        <v>0</v>
      </c>
    </row>
    <row r="186" spans="11:42">
      <c r="K186" s="522">
        <f t="shared" si="83"/>
        <v>172</v>
      </c>
      <c r="L186" s="502">
        <f t="shared" si="84"/>
        <v>0</v>
      </c>
      <c r="M186" s="43">
        <f t="shared" si="68"/>
        <v>-2</v>
      </c>
      <c r="N186" s="43">
        <f t="shared" si="85"/>
        <v>0</v>
      </c>
      <c r="O186" s="502">
        <f t="shared" si="69"/>
        <v>0</v>
      </c>
      <c r="P186" s="43">
        <f t="shared" si="86"/>
        <v>0</v>
      </c>
      <c r="Q186" s="43">
        <f t="shared" si="70"/>
        <v>0</v>
      </c>
      <c r="R186" s="503">
        <f t="shared" si="87"/>
        <v>0</v>
      </c>
      <c r="S186" s="502">
        <f t="shared" si="71"/>
        <v>0</v>
      </c>
      <c r="T186" s="43">
        <f t="shared" si="88"/>
        <v>0</v>
      </c>
      <c r="U186" s="43">
        <f t="shared" si="72"/>
        <v>0</v>
      </c>
      <c r="V186" s="503">
        <f t="shared" si="89"/>
        <v>10</v>
      </c>
      <c r="W186" s="502">
        <f t="shared" si="73"/>
        <v>0</v>
      </c>
      <c r="X186" s="43">
        <f t="shared" si="90"/>
        <v>0</v>
      </c>
      <c r="Y186" s="43">
        <f t="shared" si="74"/>
        <v>0</v>
      </c>
      <c r="Z186" s="503">
        <f t="shared" si="91"/>
        <v>10</v>
      </c>
      <c r="AA186" s="43">
        <f t="shared" si="75"/>
        <v>0</v>
      </c>
      <c r="AB186" s="43">
        <f t="shared" si="92"/>
        <v>0</v>
      </c>
      <c r="AC186" s="43">
        <f t="shared" si="76"/>
        <v>0</v>
      </c>
      <c r="AD186" s="43">
        <f t="shared" si="93"/>
        <v>0</v>
      </c>
      <c r="AE186" s="502">
        <f t="shared" si="77"/>
        <v>0</v>
      </c>
      <c r="AF186" s="43">
        <f t="shared" si="94"/>
        <v>0</v>
      </c>
      <c r="AG186" s="43">
        <f t="shared" si="78"/>
        <v>0</v>
      </c>
      <c r="AH186" s="503">
        <f t="shared" si="95"/>
        <v>0</v>
      </c>
      <c r="AI186" s="43">
        <f t="shared" si="79"/>
        <v>0</v>
      </c>
      <c r="AJ186" s="43">
        <f t="shared" si="96"/>
        <v>0</v>
      </c>
      <c r="AK186" s="43">
        <f t="shared" si="80"/>
        <v>0</v>
      </c>
      <c r="AL186" s="43">
        <f t="shared" si="97"/>
        <v>0</v>
      </c>
      <c r="AM186" s="502">
        <f t="shared" si="81"/>
        <v>0</v>
      </c>
      <c r="AN186" s="43">
        <f t="shared" si="98"/>
        <v>0</v>
      </c>
      <c r="AO186" s="43">
        <f t="shared" si="82"/>
        <v>0</v>
      </c>
      <c r="AP186" s="503">
        <f t="shared" si="99"/>
        <v>0</v>
      </c>
    </row>
    <row r="187" spans="11:42">
      <c r="K187" s="522">
        <f t="shared" si="83"/>
        <v>173</v>
      </c>
      <c r="L187" s="502">
        <f t="shared" si="84"/>
        <v>0</v>
      </c>
      <c r="M187" s="43">
        <f t="shared" si="68"/>
        <v>-2</v>
      </c>
      <c r="N187" s="43">
        <f t="shared" si="85"/>
        <v>0</v>
      </c>
      <c r="O187" s="502">
        <f t="shared" si="69"/>
        <v>0</v>
      </c>
      <c r="P187" s="43">
        <f t="shared" si="86"/>
        <v>0</v>
      </c>
      <c r="Q187" s="43">
        <f t="shared" si="70"/>
        <v>0</v>
      </c>
      <c r="R187" s="503">
        <f t="shared" si="87"/>
        <v>0</v>
      </c>
      <c r="S187" s="502">
        <f t="shared" si="71"/>
        <v>0</v>
      </c>
      <c r="T187" s="43">
        <f t="shared" si="88"/>
        <v>0</v>
      </c>
      <c r="U187" s="43">
        <f t="shared" si="72"/>
        <v>0</v>
      </c>
      <c r="V187" s="503">
        <f t="shared" si="89"/>
        <v>10</v>
      </c>
      <c r="W187" s="502">
        <f t="shared" si="73"/>
        <v>0</v>
      </c>
      <c r="X187" s="43">
        <f t="shared" si="90"/>
        <v>0</v>
      </c>
      <c r="Y187" s="43">
        <f t="shared" si="74"/>
        <v>0</v>
      </c>
      <c r="Z187" s="503">
        <f t="shared" si="91"/>
        <v>10</v>
      </c>
      <c r="AA187" s="43">
        <f t="shared" si="75"/>
        <v>0</v>
      </c>
      <c r="AB187" s="43">
        <f t="shared" si="92"/>
        <v>0</v>
      </c>
      <c r="AC187" s="43">
        <f t="shared" si="76"/>
        <v>0</v>
      </c>
      <c r="AD187" s="43">
        <f t="shared" si="93"/>
        <v>0</v>
      </c>
      <c r="AE187" s="502">
        <f t="shared" si="77"/>
        <v>0</v>
      </c>
      <c r="AF187" s="43">
        <f t="shared" si="94"/>
        <v>0</v>
      </c>
      <c r="AG187" s="43">
        <f t="shared" si="78"/>
        <v>0</v>
      </c>
      <c r="AH187" s="503">
        <f t="shared" si="95"/>
        <v>0</v>
      </c>
      <c r="AI187" s="43">
        <f t="shared" si="79"/>
        <v>0</v>
      </c>
      <c r="AJ187" s="43">
        <f t="shared" si="96"/>
        <v>0</v>
      </c>
      <c r="AK187" s="43">
        <f t="shared" si="80"/>
        <v>0</v>
      </c>
      <c r="AL187" s="43">
        <f t="shared" si="97"/>
        <v>0</v>
      </c>
      <c r="AM187" s="502">
        <f t="shared" si="81"/>
        <v>0</v>
      </c>
      <c r="AN187" s="43">
        <f t="shared" si="98"/>
        <v>0</v>
      </c>
      <c r="AO187" s="43">
        <f t="shared" si="82"/>
        <v>0</v>
      </c>
      <c r="AP187" s="503">
        <f t="shared" si="99"/>
        <v>0</v>
      </c>
    </row>
    <row r="188" spans="11:42">
      <c r="K188" s="522">
        <f t="shared" si="83"/>
        <v>174</v>
      </c>
      <c r="L188" s="502">
        <f t="shared" si="84"/>
        <v>0</v>
      </c>
      <c r="M188" s="43">
        <f t="shared" si="68"/>
        <v>-2</v>
      </c>
      <c r="N188" s="43">
        <f t="shared" si="85"/>
        <v>0</v>
      </c>
      <c r="O188" s="502">
        <f t="shared" si="69"/>
        <v>0</v>
      </c>
      <c r="P188" s="43">
        <f t="shared" si="86"/>
        <v>0</v>
      </c>
      <c r="Q188" s="43">
        <f t="shared" si="70"/>
        <v>0</v>
      </c>
      <c r="R188" s="503">
        <f t="shared" si="87"/>
        <v>0</v>
      </c>
      <c r="S188" s="502">
        <f t="shared" si="71"/>
        <v>0</v>
      </c>
      <c r="T188" s="43">
        <f t="shared" si="88"/>
        <v>0</v>
      </c>
      <c r="U188" s="43">
        <f t="shared" si="72"/>
        <v>0</v>
      </c>
      <c r="V188" s="503">
        <f t="shared" si="89"/>
        <v>10</v>
      </c>
      <c r="W188" s="502">
        <f t="shared" si="73"/>
        <v>0</v>
      </c>
      <c r="X188" s="43">
        <f t="shared" si="90"/>
        <v>0</v>
      </c>
      <c r="Y188" s="43">
        <f t="shared" si="74"/>
        <v>0</v>
      </c>
      <c r="Z188" s="503">
        <f t="shared" si="91"/>
        <v>10</v>
      </c>
      <c r="AA188" s="43">
        <f t="shared" si="75"/>
        <v>0</v>
      </c>
      <c r="AB188" s="43">
        <f t="shared" si="92"/>
        <v>0</v>
      </c>
      <c r="AC188" s="43">
        <f t="shared" si="76"/>
        <v>0</v>
      </c>
      <c r="AD188" s="43">
        <f t="shared" si="93"/>
        <v>0</v>
      </c>
      <c r="AE188" s="502">
        <f t="shared" si="77"/>
        <v>0</v>
      </c>
      <c r="AF188" s="43">
        <f t="shared" si="94"/>
        <v>0</v>
      </c>
      <c r="AG188" s="43">
        <f t="shared" si="78"/>
        <v>0</v>
      </c>
      <c r="AH188" s="503">
        <f t="shared" si="95"/>
        <v>0</v>
      </c>
      <c r="AI188" s="43">
        <f t="shared" si="79"/>
        <v>0</v>
      </c>
      <c r="AJ188" s="43">
        <f t="shared" si="96"/>
        <v>0</v>
      </c>
      <c r="AK188" s="43">
        <f t="shared" si="80"/>
        <v>0</v>
      </c>
      <c r="AL188" s="43">
        <f t="shared" si="97"/>
        <v>0</v>
      </c>
      <c r="AM188" s="502">
        <f t="shared" si="81"/>
        <v>0</v>
      </c>
      <c r="AN188" s="43">
        <f t="shared" si="98"/>
        <v>0</v>
      </c>
      <c r="AO188" s="43">
        <f t="shared" si="82"/>
        <v>0</v>
      </c>
      <c r="AP188" s="503">
        <f t="shared" si="99"/>
        <v>0</v>
      </c>
    </row>
    <row r="189" spans="11:42">
      <c r="K189" s="522">
        <f t="shared" si="83"/>
        <v>175</v>
      </c>
      <c r="L189" s="502">
        <f t="shared" si="84"/>
        <v>0</v>
      </c>
      <c r="M189" s="43">
        <f t="shared" si="68"/>
        <v>-2</v>
      </c>
      <c r="N189" s="43">
        <f t="shared" si="85"/>
        <v>0</v>
      </c>
      <c r="O189" s="502">
        <f t="shared" si="69"/>
        <v>0</v>
      </c>
      <c r="P189" s="43">
        <f t="shared" si="86"/>
        <v>0</v>
      </c>
      <c r="Q189" s="43">
        <f t="shared" si="70"/>
        <v>0</v>
      </c>
      <c r="R189" s="503">
        <f t="shared" si="87"/>
        <v>0</v>
      </c>
      <c r="S189" s="502">
        <f t="shared" si="71"/>
        <v>0</v>
      </c>
      <c r="T189" s="43">
        <f t="shared" si="88"/>
        <v>0</v>
      </c>
      <c r="U189" s="43">
        <f t="shared" si="72"/>
        <v>0</v>
      </c>
      <c r="V189" s="503">
        <f t="shared" si="89"/>
        <v>10</v>
      </c>
      <c r="W189" s="502">
        <f t="shared" si="73"/>
        <v>0</v>
      </c>
      <c r="X189" s="43">
        <f t="shared" si="90"/>
        <v>0</v>
      </c>
      <c r="Y189" s="43">
        <f t="shared" si="74"/>
        <v>0</v>
      </c>
      <c r="Z189" s="503">
        <f t="shared" si="91"/>
        <v>10</v>
      </c>
      <c r="AA189" s="43">
        <f t="shared" si="75"/>
        <v>0</v>
      </c>
      <c r="AB189" s="43">
        <f t="shared" si="92"/>
        <v>0</v>
      </c>
      <c r="AC189" s="43">
        <f t="shared" si="76"/>
        <v>0</v>
      </c>
      <c r="AD189" s="43">
        <f t="shared" si="93"/>
        <v>0</v>
      </c>
      <c r="AE189" s="502">
        <f t="shared" si="77"/>
        <v>0</v>
      </c>
      <c r="AF189" s="43">
        <f t="shared" si="94"/>
        <v>0</v>
      </c>
      <c r="AG189" s="43">
        <f t="shared" si="78"/>
        <v>0</v>
      </c>
      <c r="AH189" s="503">
        <f t="shared" si="95"/>
        <v>0</v>
      </c>
      <c r="AI189" s="43">
        <f t="shared" si="79"/>
        <v>0</v>
      </c>
      <c r="AJ189" s="43">
        <f t="shared" si="96"/>
        <v>0</v>
      </c>
      <c r="AK189" s="43">
        <f t="shared" si="80"/>
        <v>0</v>
      </c>
      <c r="AL189" s="43">
        <f t="shared" si="97"/>
        <v>0</v>
      </c>
      <c r="AM189" s="502">
        <f t="shared" si="81"/>
        <v>0</v>
      </c>
      <c r="AN189" s="43">
        <f t="shared" si="98"/>
        <v>0</v>
      </c>
      <c r="AO189" s="43">
        <f t="shared" si="82"/>
        <v>0</v>
      </c>
      <c r="AP189" s="503">
        <f t="shared" si="99"/>
        <v>0</v>
      </c>
    </row>
    <row r="190" spans="11:42">
      <c r="K190" s="522">
        <f t="shared" si="83"/>
        <v>176</v>
      </c>
      <c r="L190" s="502">
        <f t="shared" si="84"/>
        <v>0</v>
      </c>
      <c r="M190" s="43">
        <f t="shared" si="68"/>
        <v>-2</v>
      </c>
      <c r="N190" s="43">
        <f t="shared" si="85"/>
        <v>0</v>
      </c>
      <c r="O190" s="502">
        <f t="shared" si="69"/>
        <v>0</v>
      </c>
      <c r="P190" s="43">
        <f t="shared" si="86"/>
        <v>0</v>
      </c>
      <c r="Q190" s="43">
        <f t="shared" si="70"/>
        <v>0</v>
      </c>
      <c r="R190" s="503">
        <f t="shared" si="87"/>
        <v>0</v>
      </c>
      <c r="S190" s="502">
        <f t="shared" si="71"/>
        <v>0</v>
      </c>
      <c r="T190" s="43">
        <f t="shared" si="88"/>
        <v>0</v>
      </c>
      <c r="U190" s="43">
        <f t="shared" si="72"/>
        <v>0</v>
      </c>
      <c r="V190" s="503">
        <f t="shared" si="89"/>
        <v>10</v>
      </c>
      <c r="W190" s="502">
        <f t="shared" si="73"/>
        <v>0</v>
      </c>
      <c r="X190" s="43">
        <f t="shared" si="90"/>
        <v>0</v>
      </c>
      <c r="Y190" s="43">
        <f t="shared" si="74"/>
        <v>0</v>
      </c>
      <c r="Z190" s="503">
        <f t="shared" si="91"/>
        <v>10</v>
      </c>
      <c r="AA190" s="43">
        <f t="shared" si="75"/>
        <v>0</v>
      </c>
      <c r="AB190" s="43">
        <f t="shared" si="92"/>
        <v>0</v>
      </c>
      <c r="AC190" s="43">
        <f t="shared" si="76"/>
        <v>0</v>
      </c>
      <c r="AD190" s="43">
        <f t="shared" si="93"/>
        <v>0</v>
      </c>
      <c r="AE190" s="502">
        <f t="shared" si="77"/>
        <v>0</v>
      </c>
      <c r="AF190" s="43">
        <f t="shared" si="94"/>
        <v>0</v>
      </c>
      <c r="AG190" s="43">
        <f t="shared" si="78"/>
        <v>0</v>
      </c>
      <c r="AH190" s="503">
        <f t="shared" si="95"/>
        <v>0</v>
      </c>
      <c r="AI190" s="43">
        <f t="shared" si="79"/>
        <v>0</v>
      </c>
      <c r="AJ190" s="43">
        <f t="shared" si="96"/>
        <v>0</v>
      </c>
      <c r="AK190" s="43">
        <f t="shared" si="80"/>
        <v>0</v>
      </c>
      <c r="AL190" s="43">
        <f t="shared" si="97"/>
        <v>0</v>
      </c>
      <c r="AM190" s="502">
        <f t="shared" si="81"/>
        <v>0</v>
      </c>
      <c r="AN190" s="43">
        <f t="shared" si="98"/>
        <v>0</v>
      </c>
      <c r="AO190" s="43">
        <f t="shared" si="82"/>
        <v>0</v>
      </c>
      <c r="AP190" s="503">
        <f t="shared" si="99"/>
        <v>0</v>
      </c>
    </row>
    <row r="191" spans="11:42">
      <c r="K191" s="522">
        <f t="shared" si="83"/>
        <v>177</v>
      </c>
      <c r="L191" s="502">
        <f t="shared" si="84"/>
        <v>0</v>
      </c>
      <c r="M191" s="43">
        <f t="shared" si="68"/>
        <v>-2</v>
      </c>
      <c r="N191" s="43">
        <f t="shared" si="85"/>
        <v>0</v>
      </c>
      <c r="O191" s="502">
        <f t="shared" si="69"/>
        <v>0</v>
      </c>
      <c r="P191" s="43">
        <f t="shared" si="86"/>
        <v>0</v>
      </c>
      <c r="Q191" s="43">
        <f t="shared" si="70"/>
        <v>0</v>
      </c>
      <c r="R191" s="503">
        <f t="shared" si="87"/>
        <v>0</v>
      </c>
      <c r="S191" s="502">
        <f t="shared" si="71"/>
        <v>0</v>
      </c>
      <c r="T191" s="43">
        <f t="shared" si="88"/>
        <v>0</v>
      </c>
      <c r="U191" s="43">
        <f t="shared" si="72"/>
        <v>0</v>
      </c>
      <c r="V191" s="503">
        <f t="shared" si="89"/>
        <v>10</v>
      </c>
      <c r="W191" s="502">
        <f t="shared" si="73"/>
        <v>0</v>
      </c>
      <c r="X191" s="43">
        <f t="shared" si="90"/>
        <v>0</v>
      </c>
      <c r="Y191" s="43">
        <f t="shared" si="74"/>
        <v>0</v>
      </c>
      <c r="Z191" s="503">
        <f t="shared" si="91"/>
        <v>10</v>
      </c>
      <c r="AA191" s="43">
        <f t="shared" si="75"/>
        <v>0</v>
      </c>
      <c r="AB191" s="43">
        <f t="shared" si="92"/>
        <v>0</v>
      </c>
      <c r="AC191" s="43">
        <f t="shared" si="76"/>
        <v>0</v>
      </c>
      <c r="AD191" s="43">
        <f t="shared" si="93"/>
        <v>0</v>
      </c>
      <c r="AE191" s="502">
        <f t="shared" si="77"/>
        <v>0</v>
      </c>
      <c r="AF191" s="43">
        <f t="shared" si="94"/>
        <v>0</v>
      </c>
      <c r="AG191" s="43">
        <f t="shared" si="78"/>
        <v>0</v>
      </c>
      <c r="AH191" s="503">
        <f t="shared" si="95"/>
        <v>0</v>
      </c>
      <c r="AI191" s="43">
        <f t="shared" si="79"/>
        <v>0</v>
      </c>
      <c r="AJ191" s="43">
        <f t="shared" si="96"/>
        <v>0</v>
      </c>
      <c r="AK191" s="43">
        <f t="shared" si="80"/>
        <v>0</v>
      </c>
      <c r="AL191" s="43">
        <f t="shared" si="97"/>
        <v>0</v>
      </c>
      <c r="AM191" s="502">
        <f t="shared" si="81"/>
        <v>0</v>
      </c>
      <c r="AN191" s="43">
        <f t="shared" si="98"/>
        <v>0</v>
      </c>
      <c r="AO191" s="43">
        <f t="shared" si="82"/>
        <v>0</v>
      </c>
      <c r="AP191" s="503">
        <f t="shared" si="99"/>
        <v>0</v>
      </c>
    </row>
    <row r="192" spans="11:42">
      <c r="K192" s="522">
        <f t="shared" si="83"/>
        <v>178</v>
      </c>
      <c r="L192" s="502">
        <f t="shared" si="84"/>
        <v>0</v>
      </c>
      <c r="M192" s="43">
        <f t="shared" si="68"/>
        <v>-2</v>
      </c>
      <c r="N192" s="43">
        <f t="shared" si="85"/>
        <v>0</v>
      </c>
      <c r="O192" s="502">
        <f t="shared" si="69"/>
        <v>0</v>
      </c>
      <c r="P192" s="43">
        <f t="shared" si="86"/>
        <v>0</v>
      </c>
      <c r="Q192" s="43">
        <f t="shared" si="70"/>
        <v>0</v>
      </c>
      <c r="R192" s="503">
        <f t="shared" si="87"/>
        <v>0</v>
      </c>
      <c r="S192" s="502">
        <f t="shared" si="71"/>
        <v>0</v>
      </c>
      <c r="T192" s="43">
        <f t="shared" si="88"/>
        <v>0</v>
      </c>
      <c r="U192" s="43">
        <f t="shared" si="72"/>
        <v>0</v>
      </c>
      <c r="V192" s="503">
        <f t="shared" si="89"/>
        <v>10</v>
      </c>
      <c r="W192" s="502">
        <f t="shared" si="73"/>
        <v>0</v>
      </c>
      <c r="X192" s="43">
        <f t="shared" si="90"/>
        <v>0</v>
      </c>
      <c r="Y192" s="43">
        <f t="shared" si="74"/>
        <v>0</v>
      </c>
      <c r="Z192" s="503">
        <f t="shared" si="91"/>
        <v>10</v>
      </c>
      <c r="AA192" s="43">
        <f t="shared" si="75"/>
        <v>0</v>
      </c>
      <c r="AB192" s="43">
        <f t="shared" si="92"/>
        <v>0</v>
      </c>
      <c r="AC192" s="43">
        <f t="shared" si="76"/>
        <v>0</v>
      </c>
      <c r="AD192" s="43">
        <f t="shared" si="93"/>
        <v>0</v>
      </c>
      <c r="AE192" s="502">
        <f t="shared" si="77"/>
        <v>0</v>
      </c>
      <c r="AF192" s="43">
        <f t="shared" si="94"/>
        <v>0</v>
      </c>
      <c r="AG192" s="43">
        <f t="shared" si="78"/>
        <v>0</v>
      </c>
      <c r="AH192" s="503">
        <f t="shared" si="95"/>
        <v>0</v>
      </c>
      <c r="AI192" s="43">
        <f t="shared" si="79"/>
        <v>0</v>
      </c>
      <c r="AJ192" s="43">
        <f t="shared" si="96"/>
        <v>0</v>
      </c>
      <c r="AK192" s="43">
        <f t="shared" si="80"/>
        <v>0</v>
      </c>
      <c r="AL192" s="43">
        <f t="shared" si="97"/>
        <v>0</v>
      </c>
      <c r="AM192" s="502">
        <f t="shared" si="81"/>
        <v>0</v>
      </c>
      <c r="AN192" s="43">
        <f t="shared" si="98"/>
        <v>0</v>
      </c>
      <c r="AO192" s="43">
        <f t="shared" si="82"/>
        <v>0</v>
      </c>
      <c r="AP192" s="503">
        <f t="shared" si="99"/>
        <v>0</v>
      </c>
    </row>
    <row r="193" spans="11:42">
      <c r="K193" s="522">
        <f t="shared" si="83"/>
        <v>179</v>
      </c>
      <c r="L193" s="502">
        <f t="shared" si="84"/>
        <v>0</v>
      </c>
      <c r="M193" s="43">
        <f t="shared" si="68"/>
        <v>-2</v>
      </c>
      <c r="N193" s="43">
        <f t="shared" si="85"/>
        <v>0</v>
      </c>
      <c r="O193" s="502">
        <f t="shared" si="69"/>
        <v>0</v>
      </c>
      <c r="P193" s="43">
        <f t="shared" si="86"/>
        <v>0</v>
      </c>
      <c r="Q193" s="43">
        <f t="shared" si="70"/>
        <v>0</v>
      </c>
      <c r="R193" s="503">
        <f t="shared" si="87"/>
        <v>0</v>
      </c>
      <c r="S193" s="502">
        <f t="shared" si="71"/>
        <v>0</v>
      </c>
      <c r="T193" s="43">
        <f t="shared" si="88"/>
        <v>0</v>
      </c>
      <c r="U193" s="43">
        <f t="shared" si="72"/>
        <v>0</v>
      </c>
      <c r="V193" s="503">
        <f t="shared" si="89"/>
        <v>10</v>
      </c>
      <c r="W193" s="502">
        <f t="shared" si="73"/>
        <v>0</v>
      </c>
      <c r="X193" s="43">
        <f t="shared" si="90"/>
        <v>0</v>
      </c>
      <c r="Y193" s="43">
        <f t="shared" si="74"/>
        <v>0</v>
      </c>
      <c r="Z193" s="503">
        <f t="shared" si="91"/>
        <v>10</v>
      </c>
      <c r="AA193" s="43">
        <f t="shared" si="75"/>
        <v>0</v>
      </c>
      <c r="AB193" s="43">
        <f t="shared" si="92"/>
        <v>0</v>
      </c>
      <c r="AC193" s="43">
        <f t="shared" si="76"/>
        <v>0</v>
      </c>
      <c r="AD193" s="43">
        <f t="shared" si="93"/>
        <v>0</v>
      </c>
      <c r="AE193" s="502">
        <f t="shared" si="77"/>
        <v>0</v>
      </c>
      <c r="AF193" s="43">
        <f t="shared" si="94"/>
        <v>0</v>
      </c>
      <c r="AG193" s="43">
        <f t="shared" si="78"/>
        <v>0</v>
      </c>
      <c r="AH193" s="503">
        <f t="shared" si="95"/>
        <v>0</v>
      </c>
      <c r="AI193" s="43">
        <f t="shared" si="79"/>
        <v>0</v>
      </c>
      <c r="AJ193" s="43">
        <f t="shared" si="96"/>
        <v>0</v>
      </c>
      <c r="AK193" s="43">
        <f t="shared" si="80"/>
        <v>0</v>
      </c>
      <c r="AL193" s="43">
        <f t="shared" si="97"/>
        <v>0</v>
      </c>
      <c r="AM193" s="502">
        <f t="shared" si="81"/>
        <v>0</v>
      </c>
      <c r="AN193" s="43">
        <f t="shared" si="98"/>
        <v>0</v>
      </c>
      <c r="AO193" s="43">
        <f t="shared" si="82"/>
        <v>0</v>
      </c>
      <c r="AP193" s="503">
        <f t="shared" si="99"/>
        <v>0</v>
      </c>
    </row>
    <row r="194" spans="11:42">
      <c r="K194" s="522">
        <f t="shared" si="83"/>
        <v>180</v>
      </c>
      <c r="L194" s="502">
        <f t="shared" si="84"/>
        <v>0</v>
      </c>
      <c r="M194" s="43">
        <f t="shared" si="68"/>
        <v>-2</v>
      </c>
      <c r="N194" s="43">
        <f t="shared" si="85"/>
        <v>0</v>
      </c>
      <c r="O194" s="502">
        <f t="shared" si="69"/>
        <v>0</v>
      </c>
      <c r="P194" s="43">
        <f t="shared" si="86"/>
        <v>0</v>
      </c>
      <c r="Q194" s="43">
        <f t="shared" si="70"/>
        <v>0</v>
      </c>
      <c r="R194" s="503">
        <f t="shared" si="87"/>
        <v>0</v>
      </c>
      <c r="S194" s="502">
        <f t="shared" si="71"/>
        <v>0</v>
      </c>
      <c r="T194" s="43">
        <f t="shared" si="88"/>
        <v>0</v>
      </c>
      <c r="U194" s="43">
        <f t="shared" si="72"/>
        <v>0</v>
      </c>
      <c r="V194" s="503">
        <f t="shared" si="89"/>
        <v>10</v>
      </c>
      <c r="W194" s="502">
        <f t="shared" si="73"/>
        <v>0</v>
      </c>
      <c r="X194" s="43">
        <f t="shared" si="90"/>
        <v>0</v>
      </c>
      <c r="Y194" s="43">
        <f t="shared" si="74"/>
        <v>0</v>
      </c>
      <c r="Z194" s="503">
        <f t="shared" si="91"/>
        <v>10</v>
      </c>
      <c r="AA194" s="43">
        <f t="shared" si="75"/>
        <v>0</v>
      </c>
      <c r="AB194" s="43">
        <f t="shared" si="92"/>
        <v>0</v>
      </c>
      <c r="AC194" s="43">
        <f t="shared" si="76"/>
        <v>0</v>
      </c>
      <c r="AD194" s="43">
        <f t="shared" si="93"/>
        <v>0</v>
      </c>
      <c r="AE194" s="502">
        <f t="shared" si="77"/>
        <v>0</v>
      </c>
      <c r="AF194" s="43">
        <f t="shared" si="94"/>
        <v>0</v>
      </c>
      <c r="AG194" s="43">
        <f t="shared" si="78"/>
        <v>0</v>
      </c>
      <c r="AH194" s="503">
        <f t="shared" si="95"/>
        <v>0</v>
      </c>
      <c r="AI194" s="43">
        <f t="shared" si="79"/>
        <v>0</v>
      </c>
      <c r="AJ194" s="43">
        <f t="shared" si="96"/>
        <v>0</v>
      </c>
      <c r="AK194" s="43">
        <f t="shared" si="80"/>
        <v>0</v>
      </c>
      <c r="AL194" s="43">
        <f t="shared" si="97"/>
        <v>0</v>
      </c>
      <c r="AM194" s="502">
        <f t="shared" si="81"/>
        <v>0</v>
      </c>
      <c r="AN194" s="43">
        <f t="shared" si="98"/>
        <v>0</v>
      </c>
      <c r="AO194" s="43">
        <f t="shared" si="82"/>
        <v>0</v>
      </c>
      <c r="AP194" s="503">
        <f t="shared" si="99"/>
        <v>0</v>
      </c>
    </row>
    <row r="195" spans="11:42">
      <c r="K195" s="522">
        <f t="shared" si="83"/>
        <v>181</v>
      </c>
      <c r="L195" s="502">
        <f t="shared" si="84"/>
        <v>0</v>
      </c>
      <c r="M195" s="43">
        <f t="shared" si="68"/>
        <v>-2</v>
      </c>
      <c r="N195" s="43">
        <f t="shared" si="85"/>
        <v>0</v>
      </c>
      <c r="O195" s="502">
        <f t="shared" si="69"/>
        <v>0</v>
      </c>
      <c r="P195" s="43">
        <f t="shared" si="86"/>
        <v>0</v>
      </c>
      <c r="Q195" s="43">
        <f t="shared" si="70"/>
        <v>0</v>
      </c>
      <c r="R195" s="503">
        <f t="shared" si="87"/>
        <v>0</v>
      </c>
      <c r="S195" s="502">
        <f t="shared" si="71"/>
        <v>0</v>
      </c>
      <c r="T195" s="43">
        <f t="shared" si="88"/>
        <v>0</v>
      </c>
      <c r="U195" s="43">
        <f t="shared" si="72"/>
        <v>0</v>
      </c>
      <c r="V195" s="503">
        <f t="shared" si="89"/>
        <v>10</v>
      </c>
      <c r="W195" s="502">
        <f t="shared" si="73"/>
        <v>0</v>
      </c>
      <c r="X195" s="43">
        <f t="shared" si="90"/>
        <v>0</v>
      </c>
      <c r="Y195" s="43">
        <f t="shared" si="74"/>
        <v>0</v>
      </c>
      <c r="Z195" s="503">
        <f t="shared" si="91"/>
        <v>10</v>
      </c>
      <c r="AA195" s="43">
        <f t="shared" si="75"/>
        <v>0</v>
      </c>
      <c r="AB195" s="43">
        <f t="shared" si="92"/>
        <v>0</v>
      </c>
      <c r="AC195" s="43">
        <f t="shared" si="76"/>
        <v>0</v>
      </c>
      <c r="AD195" s="43">
        <f t="shared" si="93"/>
        <v>0</v>
      </c>
      <c r="AE195" s="502">
        <f t="shared" si="77"/>
        <v>0</v>
      </c>
      <c r="AF195" s="43">
        <f t="shared" si="94"/>
        <v>0</v>
      </c>
      <c r="AG195" s="43">
        <f t="shared" si="78"/>
        <v>0</v>
      </c>
      <c r="AH195" s="503">
        <f t="shared" si="95"/>
        <v>0</v>
      </c>
      <c r="AI195" s="43">
        <f t="shared" si="79"/>
        <v>0</v>
      </c>
      <c r="AJ195" s="43">
        <f t="shared" si="96"/>
        <v>0</v>
      </c>
      <c r="AK195" s="43">
        <f t="shared" si="80"/>
        <v>0</v>
      </c>
      <c r="AL195" s="43">
        <f t="shared" si="97"/>
        <v>0</v>
      </c>
      <c r="AM195" s="502">
        <f t="shared" si="81"/>
        <v>0</v>
      </c>
      <c r="AN195" s="43">
        <f t="shared" si="98"/>
        <v>0</v>
      </c>
      <c r="AO195" s="43">
        <f t="shared" si="82"/>
        <v>0</v>
      </c>
      <c r="AP195" s="503">
        <f t="shared" si="99"/>
        <v>0</v>
      </c>
    </row>
    <row r="196" spans="11:42">
      <c r="K196" s="522">
        <f t="shared" si="83"/>
        <v>182</v>
      </c>
      <c r="L196" s="502">
        <f t="shared" si="84"/>
        <v>0</v>
      </c>
      <c r="M196" s="43">
        <f t="shared" si="68"/>
        <v>-2</v>
      </c>
      <c r="N196" s="43">
        <f t="shared" si="85"/>
        <v>0</v>
      </c>
      <c r="O196" s="502">
        <f t="shared" si="69"/>
        <v>0</v>
      </c>
      <c r="P196" s="43">
        <f t="shared" si="86"/>
        <v>0</v>
      </c>
      <c r="Q196" s="43">
        <f t="shared" si="70"/>
        <v>0</v>
      </c>
      <c r="R196" s="503">
        <f t="shared" si="87"/>
        <v>0</v>
      </c>
      <c r="S196" s="502">
        <f t="shared" si="71"/>
        <v>0</v>
      </c>
      <c r="T196" s="43">
        <f t="shared" si="88"/>
        <v>0</v>
      </c>
      <c r="U196" s="43">
        <f t="shared" si="72"/>
        <v>0</v>
      </c>
      <c r="V196" s="503">
        <f t="shared" si="89"/>
        <v>10</v>
      </c>
      <c r="W196" s="502">
        <f t="shared" si="73"/>
        <v>0</v>
      </c>
      <c r="X196" s="43">
        <f t="shared" si="90"/>
        <v>0</v>
      </c>
      <c r="Y196" s="43">
        <f t="shared" si="74"/>
        <v>0</v>
      </c>
      <c r="Z196" s="503">
        <f t="shared" si="91"/>
        <v>10</v>
      </c>
      <c r="AA196" s="43">
        <f t="shared" si="75"/>
        <v>0</v>
      </c>
      <c r="AB196" s="43">
        <f t="shared" si="92"/>
        <v>0</v>
      </c>
      <c r="AC196" s="43">
        <f t="shared" si="76"/>
        <v>0</v>
      </c>
      <c r="AD196" s="43">
        <f t="shared" si="93"/>
        <v>0</v>
      </c>
      <c r="AE196" s="502">
        <f t="shared" si="77"/>
        <v>0</v>
      </c>
      <c r="AF196" s="43">
        <f t="shared" si="94"/>
        <v>0</v>
      </c>
      <c r="AG196" s="43">
        <f t="shared" si="78"/>
        <v>0</v>
      </c>
      <c r="AH196" s="503">
        <f t="shared" si="95"/>
        <v>0</v>
      </c>
      <c r="AI196" s="43">
        <f t="shared" si="79"/>
        <v>0</v>
      </c>
      <c r="AJ196" s="43">
        <f t="shared" si="96"/>
        <v>0</v>
      </c>
      <c r="AK196" s="43">
        <f t="shared" si="80"/>
        <v>0</v>
      </c>
      <c r="AL196" s="43">
        <f t="shared" si="97"/>
        <v>0</v>
      </c>
      <c r="AM196" s="502">
        <f t="shared" si="81"/>
        <v>0</v>
      </c>
      <c r="AN196" s="43">
        <f t="shared" si="98"/>
        <v>0</v>
      </c>
      <c r="AO196" s="43">
        <f t="shared" si="82"/>
        <v>0</v>
      </c>
      <c r="AP196" s="503">
        <f t="shared" si="99"/>
        <v>0</v>
      </c>
    </row>
    <row r="197" spans="11:42">
      <c r="K197" s="522">
        <f t="shared" si="83"/>
        <v>183</v>
      </c>
      <c r="L197" s="502">
        <f t="shared" si="84"/>
        <v>0</v>
      </c>
      <c r="M197" s="43">
        <f t="shared" si="68"/>
        <v>-2</v>
      </c>
      <c r="N197" s="43">
        <f t="shared" si="85"/>
        <v>0</v>
      </c>
      <c r="O197" s="502">
        <f t="shared" si="69"/>
        <v>0</v>
      </c>
      <c r="P197" s="43">
        <f t="shared" si="86"/>
        <v>0</v>
      </c>
      <c r="Q197" s="43">
        <f t="shared" si="70"/>
        <v>0</v>
      </c>
      <c r="R197" s="503">
        <f t="shared" si="87"/>
        <v>0</v>
      </c>
      <c r="S197" s="502">
        <f t="shared" si="71"/>
        <v>0</v>
      </c>
      <c r="T197" s="43">
        <f t="shared" si="88"/>
        <v>0</v>
      </c>
      <c r="U197" s="43">
        <f t="shared" si="72"/>
        <v>0</v>
      </c>
      <c r="V197" s="503">
        <f t="shared" si="89"/>
        <v>10</v>
      </c>
      <c r="W197" s="502">
        <f t="shared" si="73"/>
        <v>0</v>
      </c>
      <c r="X197" s="43">
        <f t="shared" si="90"/>
        <v>0</v>
      </c>
      <c r="Y197" s="43">
        <f t="shared" si="74"/>
        <v>0</v>
      </c>
      <c r="Z197" s="503">
        <f t="shared" si="91"/>
        <v>10</v>
      </c>
      <c r="AA197" s="43">
        <f t="shared" si="75"/>
        <v>0</v>
      </c>
      <c r="AB197" s="43">
        <f t="shared" si="92"/>
        <v>0</v>
      </c>
      <c r="AC197" s="43">
        <f t="shared" si="76"/>
        <v>0</v>
      </c>
      <c r="AD197" s="43">
        <f t="shared" si="93"/>
        <v>0</v>
      </c>
      <c r="AE197" s="502">
        <f t="shared" si="77"/>
        <v>0</v>
      </c>
      <c r="AF197" s="43">
        <f t="shared" si="94"/>
        <v>0</v>
      </c>
      <c r="AG197" s="43">
        <f t="shared" si="78"/>
        <v>0</v>
      </c>
      <c r="AH197" s="503">
        <f t="shared" si="95"/>
        <v>0</v>
      </c>
      <c r="AI197" s="43">
        <f t="shared" si="79"/>
        <v>0</v>
      </c>
      <c r="AJ197" s="43">
        <f t="shared" si="96"/>
        <v>0</v>
      </c>
      <c r="AK197" s="43">
        <f t="shared" si="80"/>
        <v>0</v>
      </c>
      <c r="AL197" s="43">
        <f t="shared" si="97"/>
        <v>0</v>
      </c>
      <c r="AM197" s="502">
        <f t="shared" si="81"/>
        <v>0</v>
      </c>
      <c r="AN197" s="43">
        <f t="shared" si="98"/>
        <v>0</v>
      </c>
      <c r="AO197" s="43">
        <f t="shared" si="82"/>
        <v>0</v>
      </c>
      <c r="AP197" s="503">
        <f t="shared" si="99"/>
        <v>0</v>
      </c>
    </row>
    <row r="198" spans="11:42">
      <c r="K198" s="522">
        <f t="shared" si="83"/>
        <v>184</v>
      </c>
      <c r="L198" s="502">
        <f t="shared" si="84"/>
        <v>0</v>
      </c>
      <c r="M198" s="43">
        <f t="shared" si="68"/>
        <v>-2</v>
      </c>
      <c r="N198" s="43">
        <f t="shared" si="85"/>
        <v>0</v>
      </c>
      <c r="O198" s="502">
        <f t="shared" si="69"/>
        <v>0</v>
      </c>
      <c r="P198" s="43">
        <f t="shared" si="86"/>
        <v>0</v>
      </c>
      <c r="Q198" s="43">
        <f t="shared" si="70"/>
        <v>0</v>
      </c>
      <c r="R198" s="503">
        <f t="shared" si="87"/>
        <v>0</v>
      </c>
      <c r="S198" s="502">
        <f t="shared" si="71"/>
        <v>0</v>
      </c>
      <c r="T198" s="43">
        <f t="shared" si="88"/>
        <v>0</v>
      </c>
      <c r="U198" s="43">
        <f t="shared" si="72"/>
        <v>0</v>
      </c>
      <c r="V198" s="503">
        <f t="shared" si="89"/>
        <v>10</v>
      </c>
      <c r="W198" s="502">
        <f t="shared" si="73"/>
        <v>0</v>
      </c>
      <c r="X198" s="43">
        <f t="shared" si="90"/>
        <v>0</v>
      </c>
      <c r="Y198" s="43">
        <f t="shared" si="74"/>
        <v>0</v>
      </c>
      <c r="Z198" s="503">
        <f t="shared" si="91"/>
        <v>10</v>
      </c>
      <c r="AA198" s="43">
        <f t="shared" si="75"/>
        <v>0</v>
      </c>
      <c r="AB198" s="43">
        <f t="shared" si="92"/>
        <v>0</v>
      </c>
      <c r="AC198" s="43">
        <f t="shared" si="76"/>
        <v>0</v>
      </c>
      <c r="AD198" s="43">
        <f t="shared" si="93"/>
        <v>0</v>
      </c>
      <c r="AE198" s="502">
        <f t="shared" si="77"/>
        <v>0</v>
      </c>
      <c r="AF198" s="43">
        <f t="shared" si="94"/>
        <v>0</v>
      </c>
      <c r="AG198" s="43">
        <f t="shared" si="78"/>
        <v>0</v>
      </c>
      <c r="AH198" s="503">
        <f t="shared" si="95"/>
        <v>0</v>
      </c>
      <c r="AI198" s="43">
        <f t="shared" si="79"/>
        <v>0</v>
      </c>
      <c r="AJ198" s="43">
        <f t="shared" si="96"/>
        <v>0</v>
      </c>
      <c r="AK198" s="43">
        <f t="shared" si="80"/>
        <v>0</v>
      </c>
      <c r="AL198" s="43">
        <f t="shared" si="97"/>
        <v>0</v>
      </c>
      <c r="AM198" s="502">
        <f t="shared" si="81"/>
        <v>0</v>
      </c>
      <c r="AN198" s="43">
        <f t="shared" si="98"/>
        <v>0</v>
      </c>
      <c r="AO198" s="43">
        <f t="shared" si="82"/>
        <v>0</v>
      </c>
      <c r="AP198" s="503">
        <f t="shared" si="99"/>
        <v>0</v>
      </c>
    </row>
    <row r="199" spans="11:42">
      <c r="K199" s="522">
        <f t="shared" si="83"/>
        <v>185</v>
      </c>
      <c r="L199" s="502">
        <f t="shared" si="84"/>
        <v>0</v>
      </c>
      <c r="M199" s="43">
        <f t="shared" si="68"/>
        <v>-2</v>
      </c>
      <c r="N199" s="43">
        <f t="shared" si="85"/>
        <v>0</v>
      </c>
      <c r="O199" s="502">
        <f t="shared" si="69"/>
        <v>0</v>
      </c>
      <c r="P199" s="43">
        <f t="shared" si="86"/>
        <v>0</v>
      </c>
      <c r="Q199" s="43">
        <f t="shared" si="70"/>
        <v>0</v>
      </c>
      <c r="R199" s="503">
        <f t="shared" si="87"/>
        <v>0</v>
      </c>
      <c r="S199" s="502">
        <f t="shared" si="71"/>
        <v>0</v>
      </c>
      <c r="T199" s="43">
        <f t="shared" si="88"/>
        <v>0</v>
      </c>
      <c r="U199" s="43">
        <f t="shared" si="72"/>
        <v>0</v>
      </c>
      <c r="V199" s="503">
        <f t="shared" si="89"/>
        <v>10</v>
      </c>
      <c r="W199" s="502">
        <f t="shared" si="73"/>
        <v>0</v>
      </c>
      <c r="X199" s="43">
        <f t="shared" si="90"/>
        <v>0</v>
      </c>
      <c r="Y199" s="43">
        <f t="shared" si="74"/>
        <v>0</v>
      </c>
      <c r="Z199" s="503">
        <f t="shared" si="91"/>
        <v>10</v>
      </c>
      <c r="AA199" s="43">
        <f t="shared" si="75"/>
        <v>0</v>
      </c>
      <c r="AB199" s="43">
        <f t="shared" si="92"/>
        <v>0</v>
      </c>
      <c r="AC199" s="43">
        <f t="shared" si="76"/>
        <v>0</v>
      </c>
      <c r="AD199" s="43">
        <f t="shared" si="93"/>
        <v>0</v>
      </c>
      <c r="AE199" s="502">
        <f t="shared" si="77"/>
        <v>0</v>
      </c>
      <c r="AF199" s="43">
        <f t="shared" si="94"/>
        <v>0</v>
      </c>
      <c r="AG199" s="43">
        <f t="shared" si="78"/>
        <v>0</v>
      </c>
      <c r="AH199" s="503">
        <f t="shared" si="95"/>
        <v>0</v>
      </c>
      <c r="AI199" s="43">
        <f t="shared" si="79"/>
        <v>0</v>
      </c>
      <c r="AJ199" s="43">
        <f t="shared" si="96"/>
        <v>0</v>
      </c>
      <c r="AK199" s="43">
        <f t="shared" si="80"/>
        <v>0</v>
      </c>
      <c r="AL199" s="43">
        <f t="shared" si="97"/>
        <v>0</v>
      </c>
      <c r="AM199" s="502">
        <f t="shared" si="81"/>
        <v>0</v>
      </c>
      <c r="AN199" s="43">
        <f t="shared" si="98"/>
        <v>0</v>
      </c>
      <c r="AO199" s="43">
        <f t="shared" si="82"/>
        <v>0</v>
      </c>
      <c r="AP199" s="503">
        <f t="shared" si="99"/>
        <v>0</v>
      </c>
    </row>
    <row r="200" spans="11:42">
      <c r="K200" s="522">
        <f t="shared" si="83"/>
        <v>186</v>
      </c>
      <c r="L200" s="502">
        <f t="shared" si="84"/>
        <v>0</v>
      </c>
      <c r="M200" s="43">
        <f t="shared" si="68"/>
        <v>-2</v>
      </c>
      <c r="N200" s="43">
        <f t="shared" si="85"/>
        <v>0</v>
      </c>
      <c r="O200" s="502">
        <f t="shared" si="69"/>
        <v>0</v>
      </c>
      <c r="P200" s="43">
        <f t="shared" si="86"/>
        <v>0</v>
      </c>
      <c r="Q200" s="43">
        <f t="shared" si="70"/>
        <v>0</v>
      </c>
      <c r="R200" s="503">
        <f t="shared" si="87"/>
        <v>0</v>
      </c>
      <c r="S200" s="502">
        <f t="shared" si="71"/>
        <v>0</v>
      </c>
      <c r="T200" s="43">
        <f t="shared" si="88"/>
        <v>0</v>
      </c>
      <c r="U200" s="43">
        <f t="shared" si="72"/>
        <v>0</v>
      </c>
      <c r="V200" s="503">
        <f t="shared" si="89"/>
        <v>10</v>
      </c>
      <c r="W200" s="502">
        <f t="shared" si="73"/>
        <v>0</v>
      </c>
      <c r="X200" s="43">
        <f t="shared" si="90"/>
        <v>0</v>
      </c>
      <c r="Y200" s="43">
        <f t="shared" si="74"/>
        <v>0</v>
      </c>
      <c r="Z200" s="503">
        <f t="shared" si="91"/>
        <v>10</v>
      </c>
      <c r="AA200" s="43">
        <f t="shared" si="75"/>
        <v>0</v>
      </c>
      <c r="AB200" s="43">
        <f t="shared" si="92"/>
        <v>0</v>
      </c>
      <c r="AC200" s="43">
        <f t="shared" si="76"/>
        <v>0</v>
      </c>
      <c r="AD200" s="43">
        <f t="shared" si="93"/>
        <v>0</v>
      </c>
      <c r="AE200" s="502">
        <f t="shared" si="77"/>
        <v>0</v>
      </c>
      <c r="AF200" s="43">
        <f t="shared" si="94"/>
        <v>0</v>
      </c>
      <c r="AG200" s="43">
        <f t="shared" si="78"/>
        <v>0</v>
      </c>
      <c r="AH200" s="503">
        <f t="shared" si="95"/>
        <v>0</v>
      </c>
      <c r="AI200" s="43">
        <f t="shared" si="79"/>
        <v>0</v>
      </c>
      <c r="AJ200" s="43">
        <f t="shared" si="96"/>
        <v>0</v>
      </c>
      <c r="AK200" s="43">
        <f t="shared" si="80"/>
        <v>0</v>
      </c>
      <c r="AL200" s="43">
        <f t="shared" si="97"/>
        <v>0</v>
      </c>
      <c r="AM200" s="502">
        <f t="shared" si="81"/>
        <v>0</v>
      </c>
      <c r="AN200" s="43">
        <f t="shared" si="98"/>
        <v>0</v>
      </c>
      <c r="AO200" s="43">
        <f t="shared" si="82"/>
        <v>0</v>
      </c>
      <c r="AP200" s="503">
        <f t="shared" si="99"/>
        <v>0</v>
      </c>
    </row>
    <row r="201" spans="11:42">
      <c r="K201" s="522">
        <f t="shared" si="83"/>
        <v>187</v>
      </c>
      <c r="L201" s="502">
        <f t="shared" si="84"/>
        <v>0</v>
      </c>
      <c r="M201" s="43">
        <f t="shared" si="68"/>
        <v>-2</v>
      </c>
      <c r="N201" s="43">
        <f t="shared" si="85"/>
        <v>0</v>
      </c>
      <c r="O201" s="502">
        <f t="shared" si="69"/>
        <v>0</v>
      </c>
      <c r="P201" s="43">
        <f t="shared" si="86"/>
        <v>0</v>
      </c>
      <c r="Q201" s="43">
        <f t="shared" si="70"/>
        <v>0</v>
      </c>
      <c r="R201" s="503">
        <f t="shared" si="87"/>
        <v>0</v>
      </c>
      <c r="S201" s="502">
        <f t="shared" si="71"/>
        <v>0</v>
      </c>
      <c r="T201" s="43">
        <f t="shared" si="88"/>
        <v>0</v>
      </c>
      <c r="U201" s="43">
        <f t="shared" si="72"/>
        <v>0</v>
      </c>
      <c r="V201" s="503">
        <f t="shared" si="89"/>
        <v>10</v>
      </c>
      <c r="W201" s="502">
        <f t="shared" si="73"/>
        <v>0</v>
      </c>
      <c r="X201" s="43">
        <f t="shared" si="90"/>
        <v>0</v>
      </c>
      <c r="Y201" s="43">
        <f t="shared" si="74"/>
        <v>0</v>
      </c>
      <c r="Z201" s="503">
        <f t="shared" si="91"/>
        <v>10</v>
      </c>
      <c r="AA201" s="43">
        <f t="shared" si="75"/>
        <v>0</v>
      </c>
      <c r="AB201" s="43">
        <f t="shared" si="92"/>
        <v>0</v>
      </c>
      <c r="AC201" s="43">
        <f t="shared" si="76"/>
        <v>0</v>
      </c>
      <c r="AD201" s="43">
        <f t="shared" si="93"/>
        <v>0</v>
      </c>
      <c r="AE201" s="502">
        <f t="shared" si="77"/>
        <v>0</v>
      </c>
      <c r="AF201" s="43">
        <f t="shared" si="94"/>
        <v>0</v>
      </c>
      <c r="AG201" s="43">
        <f t="shared" si="78"/>
        <v>0</v>
      </c>
      <c r="AH201" s="503">
        <f t="shared" si="95"/>
        <v>0</v>
      </c>
      <c r="AI201" s="43">
        <f t="shared" si="79"/>
        <v>0</v>
      </c>
      <c r="AJ201" s="43">
        <f t="shared" si="96"/>
        <v>0</v>
      </c>
      <c r="AK201" s="43">
        <f t="shared" si="80"/>
        <v>0</v>
      </c>
      <c r="AL201" s="43">
        <f t="shared" si="97"/>
        <v>0</v>
      </c>
      <c r="AM201" s="502">
        <f t="shared" si="81"/>
        <v>0</v>
      </c>
      <c r="AN201" s="43">
        <f t="shared" si="98"/>
        <v>0</v>
      </c>
      <c r="AO201" s="43">
        <f t="shared" si="82"/>
        <v>0</v>
      </c>
      <c r="AP201" s="503">
        <f t="shared" si="99"/>
        <v>0</v>
      </c>
    </row>
    <row r="202" spans="11:42">
      <c r="K202" s="522">
        <f t="shared" si="83"/>
        <v>188</v>
      </c>
      <c r="L202" s="502">
        <f t="shared" si="84"/>
        <v>0</v>
      </c>
      <c r="M202" s="43">
        <f t="shared" si="68"/>
        <v>-2</v>
      </c>
      <c r="N202" s="43">
        <f t="shared" si="85"/>
        <v>0</v>
      </c>
      <c r="O202" s="502">
        <f t="shared" si="69"/>
        <v>0</v>
      </c>
      <c r="P202" s="43">
        <f t="shared" si="86"/>
        <v>0</v>
      </c>
      <c r="Q202" s="43">
        <f t="shared" si="70"/>
        <v>0</v>
      </c>
      <c r="R202" s="503">
        <f t="shared" si="87"/>
        <v>0</v>
      </c>
      <c r="S202" s="502">
        <f t="shared" si="71"/>
        <v>0</v>
      </c>
      <c r="T202" s="43">
        <f t="shared" si="88"/>
        <v>0</v>
      </c>
      <c r="U202" s="43">
        <f t="shared" si="72"/>
        <v>0</v>
      </c>
      <c r="V202" s="503">
        <f t="shared" si="89"/>
        <v>10</v>
      </c>
      <c r="W202" s="502">
        <f t="shared" si="73"/>
        <v>0</v>
      </c>
      <c r="X202" s="43">
        <f t="shared" si="90"/>
        <v>0</v>
      </c>
      <c r="Y202" s="43">
        <f t="shared" si="74"/>
        <v>0</v>
      </c>
      <c r="Z202" s="503">
        <f t="shared" si="91"/>
        <v>10</v>
      </c>
      <c r="AA202" s="43">
        <f t="shared" si="75"/>
        <v>0</v>
      </c>
      <c r="AB202" s="43">
        <f t="shared" si="92"/>
        <v>0</v>
      </c>
      <c r="AC202" s="43">
        <f t="shared" si="76"/>
        <v>0</v>
      </c>
      <c r="AD202" s="43">
        <f t="shared" si="93"/>
        <v>0</v>
      </c>
      <c r="AE202" s="502">
        <f t="shared" si="77"/>
        <v>0</v>
      </c>
      <c r="AF202" s="43">
        <f t="shared" si="94"/>
        <v>0</v>
      </c>
      <c r="AG202" s="43">
        <f t="shared" si="78"/>
        <v>0</v>
      </c>
      <c r="AH202" s="503">
        <f t="shared" si="95"/>
        <v>0</v>
      </c>
      <c r="AI202" s="43">
        <f t="shared" si="79"/>
        <v>0</v>
      </c>
      <c r="AJ202" s="43">
        <f t="shared" si="96"/>
        <v>0</v>
      </c>
      <c r="AK202" s="43">
        <f t="shared" si="80"/>
        <v>0</v>
      </c>
      <c r="AL202" s="43">
        <f t="shared" si="97"/>
        <v>0</v>
      </c>
      <c r="AM202" s="502">
        <f t="shared" si="81"/>
        <v>0</v>
      </c>
      <c r="AN202" s="43">
        <f t="shared" si="98"/>
        <v>0</v>
      </c>
      <c r="AO202" s="43">
        <f t="shared" si="82"/>
        <v>0</v>
      </c>
      <c r="AP202" s="503">
        <f t="shared" si="99"/>
        <v>0</v>
      </c>
    </row>
    <row r="203" spans="11:42">
      <c r="K203" s="522">
        <f t="shared" si="83"/>
        <v>189</v>
      </c>
      <c r="L203" s="502">
        <f t="shared" si="84"/>
        <v>0</v>
      </c>
      <c r="M203" s="43">
        <f t="shared" si="68"/>
        <v>-2</v>
      </c>
      <c r="N203" s="43">
        <f t="shared" si="85"/>
        <v>0</v>
      </c>
      <c r="O203" s="502">
        <f t="shared" si="69"/>
        <v>0</v>
      </c>
      <c r="P203" s="43">
        <f t="shared" si="86"/>
        <v>0</v>
      </c>
      <c r="Q203" s="43">
        <f t="shared" si="70"/>
        <v>0</v>
      </c>
      <c r="R203" s="503">
        <f t="shared" si="87"/>
        <v>0</v>
      </c>
      <c r="S203" s="502">
        <f t="shared" si="71"/>
        <v>0</v>
      </c>
      <c r="T203" s="43">
        <f t="shared" si="88"/>
        <v>0</v>
      </c>
      <c r="U203" s="43">
        <f t="shared" si="72"/>
        <v>0</v>
      </c>
      <c r="V203" s="503">
        <f t="shared" si="89"/>
        <v>10</v>
      </c>
      <c r="W203" s="502">
        <f t="shared" si="73"/>
        <v>0</v>
      </c>
      <c r="X203" s="43">
        <f t="shared" si="90"/>
        <v>0</v>
      </c>
      <c r="Y203" s="43">
        <f t="shared" si="74"/>
        <v>0</v>
      </c>
      <c r="Z203" s="503">
        <f t="shared" si="91"/>
        <v>10</v>
      </c>
      <c r="AA203" s="43">
        <f t="shared" si="75"/>
        <v>0</v>
      </c>
      <c r="AB203" s="43">
        <f t="shared" si="92"/>
        <v>0</v>
      </c>
      <c r="AC203" s="43">
        <f t="shared" si="76"/>
        <v>0</v>
      </c>
      <c r="AD203" s="43">
        <f t="shared" si="93"/>
        <v>0</v>
      </c>
      <c r="AE203" s="502">
        <f t="shared" si="77"/>
        <v>0</v>
      </c>
      <c r="AF203" s="43">
        <f t="shared" si="94"/>
        <v>0</v>
      </c>
      <c r="AG203" s="43">
        <f t="shared" si="78"/>
        <v>0</v>
      </c>
      <c r="AH203" s="503">
        <f t="shared" si="95"/>
        <v>0</v>
      </c>
      <c r="AI203" s="43">
        <f t="shared" si="79"/>
        <v>0</v>
      </c>
      <c r="AJ203" s="43">
        <f t="shared" si="96"/>
        <v>0</v>
      </c>
      <c r="AK203" s="43">
        <f t="shared" si="80"/>
        <v>0</v>
      </c>
      <c r="AL203" s="43">
        <f t="shared" si="97"/>
        <v>0</v>
      </c>
      <c r="AM203" s="502">
        <f t="shared" si="81"/>
        <v>0</v>
      </c>
      <c r="AN203" s="43">
        <f t="shared" si="98"/>
        <v>0</v>
      </c>
      <c r="AO203" s="43">
        <f t="shared" si="82"/>
        <v>0</v>
      </c>
      <c r="AP203" s="503">
        <f t="shared" si="99"/>
        <v>0</v>
      </c>
    </row>
    <row r="204" spans="11:42">
      <c r="K204" s="522">
        <f t="shared" si="83"/>
        <v>190</v>
      </c>
      <c r="L204" s="502">
        <f t="shared" si="84"/>
        <v>0</v>
      </c>
      <c r="M204" s="43">
        <f t="shared" si="68"/>
        <v>-2</v>
      </c>
      <c r="N204" s="43">
        <f t="shared" si="85"/>
        <v>0</v>
      </c>
      <c r="O204" s="502">
        <f t="shared" si="69"/>
        <v>0</v>
      </c>
      <c r="P204" s="43">
        <f t="shared" si="86"/>
        <v>0</v>
      </c>
      <c r="Q204" s="43">
        <f t="shared" si="70"/>
        <v>0</v>
      </c>
      <c r="R204" s="503">
        <f t="shared" si="87"/>
        <v>0</v>
      </c>
      <c r="S204" s="502">
        <f t="shared" si="71"/>
        <v>0</v>
      </c>
      <c r="T204" s="43">
        <f t="shared" si="88"/>
        <v>0</v>
      </c>
      <c r="U204" s="43">
        <f t="shared" si="72"/>
        <v>0</v>
      </c>
      <c r="V204" s="503">
        <f t="shared" si="89"/>
        <v>10</v>
      </c>
      <c r="W204" s="502">
        <f t="shared" si="73"/>
        <v>0</v>
      </c>
      <c r="X204" s="43">
        <f t="shared" si="90"/>
        <v>0</v>
      </c>
      <c r="Y204" s="43">
        <f t="shared" si="74"/>
        <v>0</v>
      </c>
      <c r="Z204" s="503">
        <f t="shared" si="91"/>
        <v>10</v>
      </c>
      <c r="AA204" s="43">
        <f t="shared" si="75"/>
        <v>0</v>
      </c>
      <c r="AB204" s="43">
        <f t="shared" si="92"/>
        <v>0</v>
      </c>
      <c r="AC204" s="43">
        <f t="shared" si="76"/>
        <v>0</v>
      </c>
      <c r="AD204" s="43">
        <f t="shared" si="93"/>
        <v>0</v>
      </c>
      <c r="AE204" s="502">
        <f t="shared" si="77"/>
        <v>0</v>
      </c>
      <c r="AF204" s="43">
        <f t="shared" si="94"/>
        <v>0</v>
      </c>
      <c r="AG204" s="43">
        <f t="shared" si="78"/>
        <v>0</v>
      </c>
      <c r="AH204" s="503">
        <f t="shared" si="95"/>
        <v>0</v>
      </c>
      <c r="AI204" s="43">
        <f t="shared" si="79"/>
        <v>0</v>
      </c>
      <c r="AJ204" s="43">
        <f t="shared" si="96"/>
        <v>0</v>
      </c>
      <c r="AK204" s="43">
        <f t="shared" si="80"/>
        <v>0</v>
      </c>
      <c r="AL204" s="43">
        <f t="shared" si="97"/>
        <v>0</v>
      </c>
      <c r="AM204" s="502">
        <f t="shared" si="81"/>
        <v>0</v>
      </c>
      <c r="AN204" s="43">
        <f t="shared" si="98"/>
        <v>0</v>
      </c>
      <c r="AO204" s="43">
        <f t="shared" si="82"/>
        <v>0</v>
      </c>
      <c r="AP204" s="503">
        <f t="shared" si="99"/>
        <v>0</v>
      </c>
    </row>
    <row r="205" spans="11:42">
      <c r="K205" s="522">
        <f t="shared" si="83"/>
        <v>191</v>
      </c>
      <c r="L205" s="502">
        <f t="shared" si="84"/>
        <v>0</v>
      </c>
      <c r="M205" s="43">
        <f t="shared" si="68"/>
        <v>-2</v>
      </c>
      <c r="N205" s="43">
        <f t="shared" si="85"/>
        <v>0</v>
      </c>
      <c r="O205" s="502">
        <f t="shared" si="69"/>
        <v>0</v>
      </c>
      <c r="P205" s="43">
        <f t="shared" si="86"/>
        <v>0</v>
      </c>
      <c r="Q205" s="43">
        <f t="shared" si="70"/>
        <v>0</v>
      </c>
      <c r="R205" s="503">
        <f t="shared" si="87"/>
        <v>0</v>
      </c>
      <c r="S205" s="502">
        <f t="shared" si="71"/>
        <v>0</v>
      </c>
      <c r="T205" s="43">
        <f t="shared" si="88"/>
        <v>0</v>
      </c>
      <c r="U205" s="43">
        <f t="shared" si="72"/>
        <v>0</v>
      </c>
      <c r="V205" s="503">
        <f t="shared" si="89"/>
        <v>10</v>
      </c>
      <c r="W205" s="502">
        <f t="shared" si="73"/>
        <v>0</v>
      </c>
      <c r="X205" s="43">
        <f t="shared" si="90"/>
        <v>0</v>
      </c>
      <c r="Y205" s="43">
        <f t="shared" si="74"/>
        <v>0</v>
      </c>
      <c r="Z205" s="503">
        <f t="shared" si="91"/>
        <v>10</v>
      </c>
      <c r="AA205" s="43">
        <f t="shared" si="75"/>
        <v>0</v>
      </c>
      <c r="AB205" s="43">
        <f t="shared" si="92"/>
        <v>0</v>
      </c>
      <c r="AC205" s="43">
        <f t="shared" si="76"/>
        <v>0</v>
      </c>
      <c r="AD205" s="43">
        <f t="shared" si="93"/>
        <v>0</v>
      </c>
      <c r="AE205" s="502">
        <f t="shared" si="77"/>
        <v>0</v>
      </c>
      <c r="AF205" s="43">
        <f t="shared" si="94"/>
        <v>0</v>
      </c>
      <c r="AG205" s="43">
        <f t="shared" si="78"/>
        <v>0</v>
      </c>
      <c r="AH205" s="503">
        <f t="shared" si="95"/>
        <v>0</v>
      </c>
      <c r="AI205" s="43">
        <f t="shared" si="79"/>
        <v>0</v>
      </c>
      <c r="AJ205" s="43">
        <f t="shared" si="96"/>
        <v>0</v>
      </c>
      <c r="AK205" s="43">
        <f t="shared" si="80"/>
        <v>0</v>
      </c>
      <c r="AL205" s="43">
        <f t="shared" si="97"/>
        <v>0</v>
      </c>
      <c r="AM205" s="502">
        <f t="shared" si="81"/>
        <v>0</v>
      </c>
      <c r="AN205" s="43">
        <f t="shared" si="98"/>
        <v>0</v>
      </c>
      <c r="AO205" s="43">
        <f t="shared" si="82"/>
        <v>0</v>
      </c>
      <c r="AP205" s="503">
        <f t="shared" si="99"/>
        <v>0</v>
      </c>
    </row>
    <row r="206" spans="11:42">
      <c r="K206" s="522">
        <f t="shared" si="83"/>
        <v>192</v>
      </c>
      <c r="L206" s="502">
        <f t="shared" si="84"/>
        <v>0</v>
      </c>
      <c r="M206" s="43">
        <f t="shared" si="68"/>
        <v>-2</v>
      </c>
      <c r="N206" s="43">
        <f t="shared" si="85"/>
        <v>0</v>
      </c>
      <c r="O206" s="502">
        <f t="shared" si="69"/>
        <v>0</v>
      </c>
      <c r="P206" s="43">
        <f t="shared" si="86"/>
        <v>0</v>
      </c>
      <c r="Q206" s="43">
        <f t="shared" si="70"/>
        <v>0</v>
      </c>
      <c r="R206" s="503">
        <f t="shared" si="87"/>
        <v>0</v>
      </c>
      <c r="S206" s="502">
        <f t="shared" si="71"/>
        <v>0</v>
      </c>
      <c r="T206" s="43">
        <f t="shared" si="88"/>
        <v>0</v>
      </c>
      <c r="U206" s="43">
        <f t="shared" si="72"/>
        <v>0</v>
      </c>
      <c r="V206" s="503">
        <f t="shared" si="89"/>
        <v>10</v>
      </c>
      <c r="W206" s="502">
        <f t="shared" si="73"/>
        <v>0</v>
      </c>
      <c r="X206" s="43">
        <f t="shared" si="90"/>
        <v>0</v>
      </c>
      <c r="Y206" s="43">
        <f t="shared" si="74"/>
        <v>0</v>
      </c>
      <c r="Z206" s="503">
        <f t="shared" si="91"/>
        <v>10</v>
      </c>
      <c r="AA206" s="43">
        <f t="shared" si="75"/>
        <v>0</v>
      </c>
      <c r="AB206" s="43">
        <f t="shared" si="92"/>
        <v>0</v>
      </c>
      <c r="AC206" s="43">
        <f t="shared" si="76"/>
        <v>0</v>
      </c>
      <c r="AD206" s="43">
        <f t="shared" si="93"/>
        <v>0</v>
      </c>
      <c r="AE206" s="502">
        <f t="shared" si="77"/>
        <v>0</v>
      </c>
      <c r="AF206" s="43">
        <f t="shared" si="94"/>
        <v>0</v>
      </c>
      <c r="AG206" s="43">
        <f t="shared" si="78"/>
        <v>0</v>
      </c>
      <c r="AH206" s="503">
        <f t="shared" si="95"/>
        <v>0</v>
      </c>
      <c r="AI206" s="43">
        <f t="shared" si="79"/>
        <v>0</v>
      </c>
      <c r="AJ206" s="43">
        <f t="shared" si="96"/>
        <v>0</v>
      </c>
      <c r="AK206" s="43">
        <f t="shared" si="80"/>
        <v>0</v>
      </c>
      <c r="AL206" s="43">
        <f t="shared" si="97"/>
        <v>0</v>
      </c>
      <c r="AM206" s="502">
        <f t="shared" si="81"/>
        <v>0</v>
      </c>
      <c r="AN206" s="43">
        <f t="shared" si="98"/>
        <v>0</v>
      </c>
      <c r="AO206" s="43">
        <f t="shared" si="82"/>
        <v>0</v>
      </c>
      <c r="AP206" s="503">
        <f t="shared" si="99"/>
        <v>0</v>
      </c>
    </row>
    <row r="207" spans="11:42">
      <c r="K207" s="522">
        <f t="shared" si="83"/>
        <v>193</v>
      </c>
      <c r="L207" s="502">
        <f t="shared" si="84"/>
        <v>0</v>
      </c>
      <c r="M207" s="43">
        <f t="shared" ref="M207:M222" si="100">MIN($G$16,IF(L207&gt;15,3,IF(L207&gt;6,2,IF(L207&gt;0,1,0))))</f>
        <v>-2</v>
      </c>
      <c r="N207" s="43">
        <f t="shared" si="85"/>
        <v>0</v>
      </c>
      <c r="O207" s="502">
        <f t="shared" ref="O207:O222" si="101">$G$16-M207</f>
        <v>0</v>
      </c>
      <c r="P207" s="43">
        <f t="shared" si="86"/>
        <v>0</v>
      </c>
      <c r="Q207" s="43">
        <f t="shared" ref="Q207:Q222" si="102">MIN(O207,IF(P207&gt;15,3,IF(P207&gt;6,2,IF(P207&gt;0,1,0))))</f>
        <v>0</v>
      </c>
      <c r="R207" s="503">
        <f t="shared" si="87"/>
        <v>0</v>
      </c>
      <c r="S207" s="502">
        <f t="shared" ref="S207:S222" si="103">O207-Q207</f>
        <v>0</v>
      </c>
      <c r="T207" s="43">
        <f t="shared" si="88"/>
        <v>0</v>
      </c>
      <c r="U207" s="43">
        <f t="shared" ref="U207:U222" si="104">MIN(S207,IF(T207&gt;15,3,IF(T207&gt;6,2,IF(T207&gt;0,1,0))))</f>
        <v>0</v>
      </c>
      <c r="V207" s="503">
        <f t="shared" si="89"/>
        <v>10</v>
      </c>
      <c r="W207" s="502">
        <f t="shared" ref="W207:W222" si="105">S207-U207</f>
        <v>0</v>
      </c>
      <c r="X207" s="43">
        <f t="shared" si="90"/>
        <v>0</v>
      </c>
      <c r="Y207" s="43">
        <f t="shared" ref="Y207:Y222" si="106">MIN(W207,IF(X207&gt;15,3,IF(X207&gt;6,2,IF(X207&gt;0,1,0))))</f>
        <v>0</v>
      </c>
      <c r="Z207" s="503">
        <f t="shared" si="91"/>
        <v>10</v>
      </c>
      <c r="AA207" s="43">
        <f t="shared" ref="AA207:AA222" si="107">W207-Y207</f>
        <v>0</v>
      </c>
      <c r="AB207" s="43">
        <f t="shared" si="92"/>
        <v>0</v>
      </c>
      <c r="AC207" s="43">
        <f t="shared" ref="AC207:AC222" si="108">MIN(AA207,IF(AB207&gt;15,3,IF(AB207&gt;6,2,IF(AB207&gt;0,1,0))))</f>
        <v>0</v>
      </c>
      <c r="AD207" s="43">
        <f t="shared" si="93"/>
        <v>0</v>
      </c>
      <c r="AE207" s="502">
        <f t="shared" ref="AE207:AE222" si="109">AA207-AC207</f>
        <v>0</v>
      </c>
      <c r="AF207" s="43">
        <f t="shared" si="94"/>
        <v>0</v>
      </c>
      <c r="AG207" s="43">
        <f t="shared" ref="AG207:AG222" si="110">MIN(AE207,IF(AF207&gt;15,3,IF(AF207&gt;6,2,IF(AF207&gt;0,1,0))))</f>
        <v>0</v>
      </c>
      <c r="AH207" s="503">
        <f t="shared" si="95"/>
        <v>0</v>
      </c>
      <c r="AI207" s="43">
        <f t="shared" ref="AI207:AI222" si="111">AE207-AG207</f>
        <v>0</v>
      </c>
      <c r="AJ207" s="43">
        <f t="shared" si="96"/>
        <v>0</v>
      </c>
      <c r="AK207" s="43">
        <f t="shared" ref="AK207:AK222" si="112">MIN(AI207,IF(AJ207&gt;15,3,IF(AJ207&gt;6,2,IF(AJ207&gt;0,1,0))))</f>
        <v>0</v>
      </c>
      <c r="AL207" s="43">
        <f t="shared" si="97"/>
        <v>0</v>
      </c>
      <c r="AM207" s="502">
        <f t="shared" ref="AM207:AM222" si="113">AI207-AK207</f>
        <v>0</v>
      </c>
      <c r="AN207" s="43">
        <f t="shared" si="98"/>
        <v>0</v>
      </c>
      <c r="AO207" s="43">
        <f t="shared" ref="AO207:AO222" si="114">MIN(AM207,IF(AN207&gt;15,3,IF(AN207&gt;6,2,IF(AN207&gt;0,1,0))))</f>
        <v>0</v>
      </c>
      <c r="AP207" s="503">
        <f t="shared" si="99"/>
        <v>0</v>
      </c>
    </row>
    <row r="208" spans="11:42">
      <c r="K208" s="522">
        <f t="shared" ref="K208:K222" si="115">K207+IF(N207*I$18+R207*I$19+V207*I$20+Z207*I$21+AD207*I$22+AH207*I$23+AL207*I$24+AP207*I$25&gt;0,0,1)</f>
        <v>194</v>
      </c>
      <c r="L208" s="502">
        <f t="shared" ref="L208:L222" si="116">IF(L207&gt;0,L207-M207*(K208-K207),$G$18)</f>
        <v>0</v>
      </c>
      <c r="M208" s="43">
        <f t="shared" si="100"/>
        <v>-2</v>
      </c>
      <c r="N208" s="43">
        <f t="shared" ref="N208:N222" si="117">IF(L208=0,$H$18,0)</f>
        <v>0</v>
      </c>
      <c r="O208" s="502">
        <f t="shared" si="101"/>
        <v>0</v>
      </c>
      <c r="P208" s="43">
        <f t="shared" ref="P208:P222" si="118">IF(P207&gt;0,P207-Q207*($K208-$K207),$G$19)</f>
        <v>0</v>
      </c>
      <c r="Q208" s="43">
        <f t="shared" si="102"/>
        <v>0</v>
      </c>
      <c r="R208" s="503">
        <f t="shared" ref="R208:R222" si="119">IF(P208=0,$H$19,0)</f>
        <v>0</v>
      </c>
      <c r="S208" s="502">
        <f t="shared" si="103"/>
        <v>0</v>
      </c>
      <c r="T208" s="43">
        <f t="shared" ref="T208:T222" si="120">IF(T207&gt;0,T207-U207*($K208-$K207),$G$20)</f>
        <v>0</v>
      </c>
      <c r="U208" s="43">
        <f t="shared" si="104"/>
        <v>0</v>
      </c>
      <c r="V208" s="503">
        <f t="shared" ref="V208:V222" si="121">IF(T208=0,$H$20,0)</f>
        <v>10</v>
      </c>
      <c r="W208" s="502">
        <f t="shared" si="105"/>
        <v>0</v>
      </c>
      <c r="X208" s="43">
        <f t="shared" ref="X208:X222" si="122">IF(X207&gt;0,X207-Y207*($K208-$K207),$G$21)</f>
        <v>0</v>
      </c>
      <c r="Y208" s="43">
        <f t="shared" si="106"/>
        <v>0</v>
      </c>
      <c r="Z208" s="503">
        <f t="shared" ref="Z208:Z222" si="123">IF(X208=0,$H$21,0)</f>
        <v>10</v>
      </c>
      <c r="AA208" s="43">
        <f t="shared" si="107"/>
        <v>0</v>
      </c>
      <c r="AB208" s="43">
        <f t="shared" ref="AB208:AB222" si="124">IF(AB207&gt;0,AB207-AC207*($K208-$K207),$G$22)</f>
        <v>0</v>
      </c>
      <c r="AC208" s="43">
        <f t="shared" si="108"/>
        <v>0</v>
      </c>
      <c r="AD208" s="43">
        <f t="shared" ref="AD208:AD222" si="125">IF(AB208=0,$H$22,0)</f>
        <v>0</v>
      </c>
      <c r="AE208" s="502">
        <f t="shared" si="109"/>
        <v>0</v>
      </c>
      <c r="AF208" s="43">
        <f t="shared" ref="AF208:AF222" si="126">IF(AF207&gt;0,AF207-AG207*($K208-$K207),$G$23)</f>
        <v>0</v>
      </c>
      <c r="AG208" s="43">
        <f t="shared" si="110"/>
        <v>0</v>
      </c>
      <c r="AH208" s="503">
        <f t="shared" ref="AH208:AH222" si="127">IF(AF208=0,$H$23,0)</f>
        <v>0</v>
      </c>
      <c r="AI208" s="43">
        <f t="shared" si="111"/>
        <v>0</v>
      </c>
      <c r="AJ208" s="43">
        <f t="shared" ref="AJ208:AJ222" si="128">IF(AJ207&gt;0,AJ207-AK207*($K208-$K207),$G$24)</f>
        <v>0</v>
      </c>
      <c r="AK208" s="43">
        <f t="shared" si="112"/>
        <v>0</v>
      </c>
      <c r="AL208" s="43">
        <f t="shared" ref="AL208:AL222" si="129">IF(AJ208=0,$H$24,0)</f>
        <v>0</v>
      </c>
      <c r="AM208" s="502">
        <f t="shared" si="113"/>
        <v>0</v>
      </c>
      <c r="AN208" s="43">
        <f t="shared" ref="AN208:AN222" si="130">IF(AN207&gt;0,AN207-AO207*($K208-$K207),$G$25)</f>
        <v>0</v>
      </c>
      <c r="AO208" s="43">
        <f t="shared" si="114"/>
        <v>0</v>
      </c>
      <c r="AP208" s="503">
        <f t="shared" ref="AP208:AP222" si="131">IF(AN208=0,$H$25,0)</f>
        <v>0</v>
      </c>
    </row>
    <row r="209" spans="11:42">
      <c r="K209" s="522">
        <f t="shared" si="115"/>
        <v>195</v>
      </c>
      <c r="L209" s="502">
        <f t="shared" si="116"/>
        <v>0</v>
      </c>
      <c r="M209" s="43">
        <f t="shared" si="100"/>
        <v>-2</v>
      </c>
      <c r="N209" s="43">
        <f t="shared" si="117"/>
        <v>0</v>
      </c>
      <c r="O209" s="502">
        <f t="shared" si="101"/>
        <v>0</v>
      </c>
      <c r="P209" s="43">
        <f t="shared" si="118"/>
        <v>0</v>
      </c>
      <c r="Q209" s="43">
        <f t="shared" si="102"/>
        <v>0</v>
      </c>
      <c r="R209" s="503">
        <f t="shared" si="119"/>
        <v>0</v>
      </c>
      <c r="S209" s="502">
        <f t="shared" si="103"/>
        <v>0</v>
      </c>
      <c r="T209" s="43">
        <f t="shared" si="120"/>
        <v>0</v>
      </c>
      <c r="U209" s="43">
        <f t="shared" si="104"/>
        <v>0</v>
      </c>
      <c r="V209" s="503">
        <f t="shared" si="121"/>
        <v>10</v>
      </c>
      <c r="W209" s="502">
        <f t="shared" si="105"/>
        <v>0</v>
      </c>
      <c r="X209" s="43">
        <f t="shared" si="122"/>
        <v>0</v>
      </c>
      <c r="Y209" s="43">
        <f t="shared" si="106"/>
        <v>0</v>
      </c>
      <c r="Z209" s="503">
        <f t="shared" si="123"/>
        <v>10</v>
      </c>
      <c r="AA209" s="43">
        <f t="shared" si="107"/>
        <v>0</v>
      </c>
      <c r="AB209" s="43">
        <f t="shared" si="124"/>
        <v>0</v>
      </c>
      <c r="AC209" s="43">
        <f t="shared" si="108"/>
        <v>0</v>
      </c>
      <c r="AD209" s="43">
        <f t="shared" si="125"/>
        <v>0</v>
      </c>
      <c r="AE209" s="502">
        <f t="shared" si="109"/>
        <v>0</v>
      </c>
      <c r="AF209" s="43">
        <f t="shared" si="126"/>
        <v>0</v>
      </c>
      <c r="AG209" s="43">
        <f t="shared" si="110"/>
        <v>0</v>
      </c>
      <c r="AH209" s="503">
        <f t="shared" si="127"/>
        <v>0</v>
      </c>
      <c r="AI209" s="43">
        <f t="shared" si="111"/>
        <v>0</v>
      </c>
      <c r="AJ209" s="43">
        <f t="shared" si="128"/>
        <v>0</v>
      </c>
      <c r="AK209" s="43">
        <f t="shared" si="112"/>
        <v>0</v>
      </c>
      <c r="AL209" s="43">
        <f t="shared" si="129"/>
        <v>0</v>
      </c>
      <c r="AM209" s="502">
        <f t="shared" si="113"/>
        <v>0</v>
      </c>
      <c r="AN209" s="43">
        <f t="shared" si="130"/>
        <v>0</v>
      </c>
      <c r="AO209" s="43">
        <f t="shared" si="114"/>
        <v>0</v>
      </c>
      <c r="AP209" s="503">
        <f t="shared" si="131"/>
        <v>0</v>
      </c>
    </row>
    <row r="210" spans="11:42">
      <c r="K210" s="522">
        <f t="shared" si="115"/>
        <v>196</v>
      </c>
      <c r="L210" s="502">
        <f t="shared" si="116"/>
        <v>0</v>
      </c>
      <c r="M210" s="43">
        <f t="shared" si="100"/>
        <v>-2</v>
      </c>
      <c r="N210" s="43">
        <f t="shared" si="117"/>
        <v>0</v>
      </c>
      <c r="O210" s="502">
        <f t="shared" si="101"/>
        <v>0</v>
      </c>
      <c r="P210" s="43">
        <f t="shared" si="118"/>
        <v>0</v>
      </c>
      <c r="Q210" s="43">
        <f t="shared" si="102"/>
        <v>0</v>
      </c>
      <c r="R210" s="503">
        <f t="shared" si="119"/>
        <v>0</v>
      </c>
      <c r="S210" s="502">
        <f t="shared" si="103"/>
        <v>0</v>
      </c>
      <c r="T210" s="43">
        <f t="shared" si="120"/>
        <v>0</v>
      </c>
      <c r="U210" s="43">
        <f t="shared" si="104"/>
        <v>0</v>
      </c>
      <c r="V210" s="503">
        <f t="shared" si="121"/>
        <v>10</v>
      </c>
      <c r="W210" s="502">
        <f t="shared" si="105"/>
        <v>0</v>
      </c>
      <c r="X210" s="43">
        <f t="shared" si="122"/>
        <v>0</v>
      </c>
      <c r="Y210" s="43">
        <f t="shared" si="106"/>
        <v>0</v>
      </c>
      <c r="Z210" s="503">
        <f t="shared" si="123"/>
        <v>10</v>
      </c>
      <c r="AA210" s="43">
        <f t="shared" si="107"/>
        <v>0</v>
      </c>
      <c r="AB210" s="43">
        <f t="shared" si="124"/>
        <v>0</v>
      </c>
      <c r="AC210" s="43">
        <f t="shared" si="108"/>
        <v>0</v>
      </c>
      <c r="AD210" s="43">
        <f t="shared" si="125"/>
        <v>0</v>
      </c>
      <c r="AE210" s="502">
        <f t="shared" si="109"/>
        <v>0</v>
      </c>
      <c r="AF210" s="43">
        <f t="shared" si="126"/>
        <v>0</v>
      </c>
      <c r="AG210" s="43">
        <f t="shared" si="110"/>
        <v>0</v>
      </c>
      <c r="AH210" s="503">
        <f t="shared" si="127"/>
        <v>0</v>
      </c>
      <c r="AI210" s="43">
        <f t="shared" si="111"/>
        <v>0</v>
      </c>
      <c r="AJ210" s="43">
        <f t="shared" si="128"/>
        <v>0</v>
      </c>
      <c r="AK210" s="43">
        <f t="shared" si="112"/>
        <v>0</v>
      </c>
      <c r="AL210" s="43">
        <f t="shared" si="129"/>
        <v>0</v>
      </c>
      <c r="AM210" s="502">
        <f t="shared" si="113"/>
        <v>0</v>
      </c>
      <c r="AN210" s="43">
        <f t="shared" si="130"/>
        <v>0</v>
      </c>
      <c r="AO210" s="43">
        <f t="shared" si="114"/>
        <v>0</v>
      </c>
      <c r="AP210" s="503">
        <f t="shared" si="131"/>
        <v>0</v>
      </c>
    </row>
    <row r="211" spans="11:42">
      <c r="K211" s="522">
        <f t="shared" si="115"/>
        <v>197</v>
      </c>
      <c r="L211" s="502">
        <f t="shared" si="116"/>
        <v>0</v>
      </c>
      <c r="M211" s="43">
        <f t="shared" si="100"/>
        <v>-2</v>
      </c>
      <c r="N211" s="43">
        <f t="shared" si="117"/>
        <v>0</v>
      </c>
      <c r="O211" s="502">
        <f t="shared" si="101"/>
        <v>0</v>
      </c>
      <c r="P211" s="43">
        <f t="shared" si="118"/>
        <v>0</v>
      </c>
      <c r="Q211" s="43">
        <f t="shared" si="102"/>
        <v>0</v>
      </c>
      <c r="R211" s="503">
        <f t="shared" si="119"/>
        <v>0</v>
      </c>
      <c r="S211" s="502">
        <f t="shared" si="103"/>
        <v>0</v>
      </c>
      <c r="T211" s="43">
        <f t="shared" si="120"/>
        <v>0</v>
      </c>
      <c r="U211" s="43">
        <f t="shared" si="104"/>
        <v>0</v>
      </c>
      <c r="V211" s="503">
        <f t="shared" si="121"/>
        <v>10</v>
      </c>
      <c r="W211" s="502">
        <f t="shared" si="105"/>
        <v>0</v>
      </c>
      <c r="X211" s="43">
        <f t="shared" si="122"/>
        <v>0</v>
      </c>
      <c r="Y211" s="43">
        <f t="shared" si="106"/>
        <v>0</v>
      </c>
      <c r="Z211" s="503">
        <f t="shared" si="123"/>
        <v>10</v>
      </c>
      <c r="AA211" s="43">
        <f t="shared" si="107"/>
        <v>0</v>
      </c>
      <c r="AB211" s="43">
        <f t="shared" si="124"/>
        <v>0</v>
      </c>
      <c r="AC211" s="43">
        <f t="shared" si="108"/>
        <v>0</v>
      </c>
      <c r="AD211" s="43">
        <f t="shared" si="125"/>
        <v>0</v>
      </c>
      <c r="AE211" s="502">
        <f t="shared" si="109"/>
        <v>0</v>
      </c>
      <c r="AF211" s="43">
        <f t="shared" si="126"/>
        <v>0</v>
      </c>
      <c r="AG211" s="43">
        <f t="shared" si="110"/>
        <v>0</v>
      </c>
      <c r="AH211" s="503">
        <f t="shared" si="127"/>
        <v>0</v>
      </c>
      <c r="AI211" s="43">
        <f t="shared" si="111"/>
        <v>0</v>
      </c>
      <c r="AJ211" s="43">
        <f t="shared" si="128"/>
        <v>0</v>
      </c>
      <c r="AK211" s="43">
        <f t="shared" si="112"/>
        <v>0</v>
      </c>
      <c r="AL211" s="43">
        <f t="shared" si="129"/>
        <v>0</v>
      </c>
      <c r="AM211" s="502">
        <f t="shared" si="113"/>
        <v>0</v>
      </c>
      <c r="AN211" s="43">
        <f t="shared" si="130"/>
        <v>0</v>
      </c>
      <c r="AO211" s="43">
        <f t="shared" si="114"/>
        <v>0</v>
      </c>
      <c r="AP211" s="503">
        <f t="shared" si="131"/>
        <v>0</v>
      </c>
    </row>
    <row r="212" spans="11:42">
      <c r="K212" s="522">
        <f t="shared" si="115"/>
        <v>198</v>
      </c>
      <c r="L212" s="502">
        <f t="shared" si="116"/>
        <v>0</v>
      </c>
      <c r="M212" s="43">
        <f t="shared" si="100"/>
        <v>-2</v>
      </c>
      <c r="N212" s="43">
        <f t="shared" si="117"/>
        <v>0</v>
      </c>
      <c r="O212" s="502">
        <f t="shared" si="101"/>
        <v>0</v>
      </c>
      <c r="P212" s="43">
        <f t="shared" si="118"/>
        <v>0</v>
      </c>
      <c r="Q212" s="43">
        <f t="shared" si="102"/>
        <v>0</v>
      </c>
      <c r="R212" s="503">
        <f t="shared" si="119"/>
        <v>0</v>
      </c>
      <c r="S212" s="502">
        <f t="shared" si="103"/>
        <v>0</v>
      </c>
      <c r="T212" s="43">
        <f t="shared" si="120"/>
        <v>0</v>
      </c>
      <c r="U212" s="43">
        <f t="shared" si="104"/>
        <v>0</v>
      </c>
      <c r="V212" s="503">
        <f t="shared" si="121"/>
        <v>10</v>
      </c>
      <c r="W212" s="502">
        <f t="shared" si="105"/>
        <v>0</v>
      </c>
      <c r="X212" s="43">
        <f t="shared" si="122"/>
        <v>0</v>
      </c>
      <c r="Y212" s="43">
        <f t="shared" si="106"/>
        <v>0</v>
      </c>
      <c r="Z212" s="503">
        <f t="shared" si="123"/>
        <v>10</v>
      </c>
      <c r="AA212" s="43">
        <f t="shared" si="107"/>
        <v>0</v>
      </c>
      <c r="AB212" s="43">
        <f t="shared" si="124"/>
        <v>0</v>
      </c>
      <c r="AC212" s="43">
        <f t="shared" si="108"/>
        <v>0</v>
      </c>
      <c r="AD212" s="43">
        <f t="shared" si="125"/>
        <v>0</v>
      </c>
      <c r="AE212" s="502">
        <f t="shared" si="109"/>
        <v>0</v>
      </c>
      <c r="AF212" s="43">
        <f t="shared" si="126"/>
        <v>0</v>
      </c>
      <c r="AG212" s="43">
        <f t="shared" si="110"/>
        <v>0</v>
      </c>
      <c r="AH212" s="503">
        <f t="shared" si="127"/>
        <v>0</v>
      </c>
      <c r="AI212" s="43">
        <f t="shared" si="111"/>
        <v>0</v>
      </c>
      <c r="AJ212" s="43">
        <f t="shared" si="128"/>
        <v>0</v>
      </c>
      <c r="AK212" s="43">
        <f t="shared" si="112"/>
        <v>0</v>
      </c>
      <c r="AL212" s="43">
        <f t="shared" si="129"/>
        <v>0</v>
      </c>
      <c r="AM212" s="502">
        <f t="shared" si="113"/>
        <v>0</v>
      </c>
      <c r="AN212" s="43">
        <f t="shared" si="130"/>
        <v>0</v>
      </c>
      <c r="AO212" s="43">
        <f t="shared" si="114"/>
        <v>0</v>
      </c>
      <c r="AP212" s="503">
        <f t="shared" si="131"/>
        <v>0</v>
      </c>
    </row>
    <row r="213" spans="11:42">
      <c r="K213" s="522">
        <f t="shared" si="115"/>
        <v>199</v>
      </c>
      <c r="L213" s="502">
        <f t="shared" si="116"/>
        <v>0</v>
      </c>
      <c r="M213" s="43">
        <f t="shared" si="100"/>
        <v>-2</v>
      </c>
      <c r="N213" s="43">
        <f t="shared" si="117"/>
        <v>0</v>
      </c>
      <c r="O213" s="502">
        <f t="shared" si="101"/>
        <v>0</v>
      </c>
      <c r="P213" s="43">
        <f t="shared" si="118"/>
        <v>0</v>
      </c>
      <c r="Q213" s="43">
        <f t="shared" si="102"/>
        <v>0</v>
      </c>
      <c r="R213" s="503">
        <f t="shared" si="119"/>
        <v>0</v>
      </c>
      <c r="S213" s="502">
        <f t="shared" si="103"/>
        <v>0</v>
      </c>
      <c r="T213" s="43">
        <f t="shared" si="120"/>
        <v>0</v>
      </c>
      <c r="U213" s="43">
        <f t="shared" si="104"/>
        <v>0</v>
      </c>
      <c r="V213" s="503">
        <f t="shared" si="121"/>
        <v>10</v>
      </c>
      <c r="W213" s="502">
        <f t="shared" si="105"/>
        <v>0</v>
      </c>
      <c r="X213" s="43">
        <f t="shared" si="122"/>
        <v>0</v>
      </c>
      <c r="Y213" s="43">
        <f t="shared" si="106"/>
        <v>0</v>
      </c>
      <c r="Z213" s="503">
        <f t="shared" si="123"/>
        <v>10</v>
      </c>
      <c r="AA213" s="43">
        <f t="shared" si="107"/>
        <v>0</v>
      </c>
      <c r="AB213" s="43">
        <f t="shared" si="124"/>
        <v>0</v>
      </c>
      <c r="AC213" s="43">
        <f t="shared" si="108"/>
        <v>0</v>
      </c>
      <c r="AD213" s="43">
        <f t="shared" si="125"/>
        <v>0</v>
      </c>
      <c r="AE213" s="502">
        <f t="shared" si="109"/>
        <v>0</v>
      </c>
      <c r="AF213" s="43">
        <f t="shared" si="126"/>
        <v>0</v>
      </c>
      <c r="AG213" s="43">
        <f t="shared" si="110"/>
        <v>0</v>
      </c>
      <c r="AH213" s="503">
        <f t="shared" si="127"/>
        <v>0</v>
      </c>
      <c r="AI213" s="43">
        <f t="shared" si="111"/>
        <v>0</v>
      </c>
      <c r="AJ213" s="43">
        <f t="shared" si="128"/>
        <v>0</v>
      </c>
      <c r="AK213" s="43">
        <f t="shared" si="112"/>
        <v>0</v>
      </c>
      <c r="AL213" s="43">
        <f t="shared" si="129"/>
        <v>0</v>
      </c>
      <c r="AM213" s="502">
        <f t="shared" si="113"/>
        <v>0</v>
      </c>
      <c r="AN213" s="43">
        <f t="shared" si="130"/>
        <v>0</v>
      </c>
      <c r="AO213" s="43">
        <f t="shared" si="114"/>
        <v>0</v>
      </c>
      <c r="AP213" s="503">
        <f t="shared" si="131"/>
        <v>0</v>
      </c>
    </row>
    <row r="214" spans="11:42">
      <c r="K214" s="522">
        <f t="shared" si="115"/>
        <v>200</v>
      </c>
      <c r="L214" s="502">
        <f t="shared" si="116"/>
        <v>0</v>
      </c>
      <c r="M214" s="43">
        <f t="shared" si="100"/>
        <v>-2</v>
      </c>
      <c r="N214" s="43">
        <f t="shared" si="117"/>
        <v>0</v>
      </c>
      <c r="O214" s="502">
        <f t="shared" si="101"/>
        <v>0</v>
      </c>
      <c r="P214" s="43">
        <f t="shared" si="118"/>
        <v>0</v>
      </c>
      <c r="Q214" s="43">
        <f t="shared" si="102"/>
        <v>0</v>
      </c>
      <c r="R214" s="503">
        <f t="shared" si="119"/>
        <v>0</v>
      </c>
      <c r="S214" s="502">
        <f t="shared" si="103"/>
        <v>0</v>
      </c>
      <c r="T214" s="43">
        <f t="shared" si="120"/>
        <v>0</v>
      </c>
      <c r="U214" s="43">
        <f t="shared" si="104"/>
        <v>0</v>
      </c>
      <c r="V214" s="503">
        <f t="shared" si="121"/>
        <v>10</v>
      </c>
      <c r="W214" s="502">
        <f t="shared" si="105"/>
        <v>0</v>
      </c>
      <c r="X214" s="43">
        <f t="shared" si="122"/>
        <v>0</v>
      </c>
      <c r="Y214" s="43">
        <f t="shared" si="106"/>
        <v>0</v>
      </c>
      <c r="Z214" s="503">
        <f t="shared" si="123"/>
        <v>10</v>
      </c>
      <c r="AA214" s="43">
        <f t="shared" si="107"/>
        <v>0</v>
      </c>
      <c r="AB214" s="43">
        <f t="shared" si="124"/>
        <v>0</v>
      </c>
      <c r="AC214" s="43">
        <f t="shared" si="108"/>
        <v>0</v>
      </c>
      <c r="AD214" s="43">
        <f t="shared" si="125"/>
        <v>0</v>
      </c>
      <c r="AE214" s="502">
        <f t="shared" si="109"/>
        <v>0</v>
      </c>
      <c r="AF214" s="43">
        <f t="shared" si="126"/>
        <v>0</v>
      </c>
      <c r="AG214" s="43">
        <f t="shared" si="110"/>
        <v>0</v>
      </c>
      <c r="AH214" s="503">
        <f t="shared" si="127"/>
        <v>0</v>
      </c>
      <c r="AI214" s="43">
        <f t="shared" si="111"/>
        <v>0</v>
      </c>
      <c r="AJ214" s="43">
        <f t="shared" si="128"/>
        <v>0</v>
      </c>
      <c r="AK214" s="43">
        <f t="shared" si="112"/>
        <v>0</v>
      </c>
      <c r="AL214" s="43">
        <f t="shared" si="129"/>
        <v>0</v>
      </c>
      <c r="AM214" s="502">
        <f t="shared" si="113"/>
        <v>0</v>
      </c>
      <c r="AN214" s="43">
        <f t="shared" si="130"/>
        <v>0</v>
      </c>
      <c r="AO214" s="43">
        <f t="shared" si="114"/>
        <v>0</v>
      </c>
      <c r="AP214" s="503">
        <f t="shared" si="131"/>
        <v>0</v>
      </c>
    </row>
    <row r="215" spans="11:42">
      <c r="K215" s="522">
        <f t="shared" si="115"/>
        <v>201</v>
      </c>
      <c r="L215" s="502">
        <f t="shared" si="116"/>
        <v>0</v>
      </c>
      <c r="M215" s="43">
        <f t="shared" si="100"/>
        <v>-2</v>
      </c>
      <c r="N215" s="43">
        <f t="shared" si="117"/>
        <v>0</v>
      </c>
      <c r="O215" s="502">
        <f t="shared" si="101"/>
        <v>0</v>
      </c>
      <c r="P215" s="43">
        <f t="shared" si="118"/>
        <v>0</v>
      </c>
      <c r="Q215" s="43">
        <f t="shared" si="102"/>
        <v>0</v>
      </c>
      <c r="R215" s="503">
        <f t="shared" si="119"/>
        <v>0</v>
      </c>
      <c r="S215" s="502">
        <f t="shared" si="103"/>
        <v>0</v>
      </c>
      <c r="T215" s="43">
        <f t="shared" si="120"/>
        <v>0</v>
      </c>
      <c r="U215" s="43">
        <f t="shared" si="104"/>
        <v>0</v>
      </c>
      <c r="V215" s="503">
        <f t="shared" si="121"/>
        <v>10</v>
      </c>
      <c r="W215" s="502">
        <f t="shared" si="105"/>
        <v>0</v>
      </c>
      <c r="X215" s="43">
        <f t="shared" si="122"/>
        <v>0</v>
      </c>
      <c r="Y215" s="43">
        <f t="shared" si="106"/>
        <v>0</v>
      </c>
      <c r="Z215" s="503">
        <f t="shared" si="123"/>
        <v>10</v>
      </c>
      <c r="AA215" s="43">
        <f t="shared" si="107"/>
        <v>0</v>
      </c>
      <c r="AB215" s="43">
        <f t="shared" si="124"/>
        <v>0</v>
      </c>
      <c r="AC215" s="43">
        <f t="shared" si="108"/>
        <v>0</v>
      </c>
      <c r="AD215" s="43">
        <f t="shared" si="125"/>
        <v>0</v>
      </c>
      <c r="AE215" s="502">
        <f t="shared" si="109"/>
        <v>0</v>
      </c>
      <c r="AF215" s="43">
        <f t="shared" si="126"/>
        <v>0</v>
      </c>
      <c r="AG215" s="43">
        <f t="shared" si="110"/>
        <v>0</v>
      </c>
      <c r="AH215" s="503">
        <f t="shared" si="127"/>
        <v>0</v>
      </c>
      <c r="AI215" s="43">
        <f t="shared" si="111"/>
        <v>0</v>
      </c>
      <c r="AJ215" s="43">
        <f t="shared" si="128"/>
        <v>0</v>
      </c>
      <c r="AK215" s="43">
        <f t="shared" si="112"/>
        <v>0</v>
      </c>
      <c r="AL215" s="43">
        <f t="shared" si="129"/>
        <v>0</v>
      </c>
      <c r="AM215" s="502">
        <f t="shared" si="113"/>
        <v>0</v>
      </c>
      <c r="AN215" s="43">
        <f t="shared" si="130"/>
        <v>0</v>
      </c>
      <c r="AO215" s="43">
        <f t="shared" si="114"/>
        <v>0</v>
      </c>
      <c r="AP215" s="503">
        <f t="shared" si="131"/>
        <v>0</v>
      </c>
    </row>
    <row r="216" spans="11:42">
      <c r="K216" s="522">
        <f t="shared" si="115"/>
        <v>202</v>
      </c>
      <c r="L216" s="502">
        <f t="shared" si="116"/>
        <v>0</v>
      </c>
      <c r="M216" s="43">
        <f t="shared" si="100"/>
        <v>-2</v>
      </c>
      <c r="N216" s="43">
        <f t="shared" si="117"/>
        <v>0</v>
      </c>
      <c r="O216" s="502">
        <f t="shared" si="101"/>
        <v>0</v>
      </c>
      <c r="P216" s="43">
        <f t="shared" si="118"/>
        <v>0</v>
      </c>
      <c r="Q216" s="43">
        <f t="shared" si="102"/>
        <v>0</v>
      </c>
      <c r="R216" s="503">
        <f t="shared" si="119"/>
        <v>0</v>
      </c>
      <c r="S216" s="502">
        <f t="shared" si="103"/>
        <v>0</v>
      </c>
      <c r="T216" s="43">
        <f t="shared" si="120"/>
        <v>0</v>
      </c>
      <c r="U216" s="43">
        <f t="shared" si="104"/>
        <v>0</v>
      </c>
      <c r="V216" s="503">
        <f t="shared" si="121"/>
        <v>10</v>
      </c>
      <c r="W216" s="502">
        <f t="shared" si="105"/>
        <v>0</v>
      </c>
      <c r="X216" s="43">
        <f t="shared" si="122"/>
        <v>0</v>
      </c>
      <c r="Y216" s="43">
        <f t="shared" si="106"/>
        <v>0</v>
      </c>
      <c r="Z216" s="503">
        <f t="shared" si="123"/>
        <v>10</v>
      </c>
      <c r="AA216" s="43">
        <f t="shared" si="107"/>
        <v>0</v>
      </c>
      <c r="AB216" s="43">
        <f t="shared" si="124"/>
        <v>0</v>
      </c>
      <c r="AC216" s="43">
        <f t="shared" si="108"/>
        <v>0</v>
      </c>
      <c r="AD216" s="43">
        <f t="shared" si="125"/>
        <v>0</v>
      </c>
      <c r="AE216" s="502">
        <f t="shared" si="109"/>
        <v>0</v>
      </c>
      <c r="AF216" s="43">
        <f t="shared" si="126"/>
        <v>0</v>
      </c>
      <c r="AG216" s="43">
        <f t="shared" si="110"/>
        <v>0</v>
      </c>
      <c r="AH216" s="503">
        <f t="shared" si="127"/>
        <v>0</v>
      </c>
      <c r="AI216" s="43">
        <f t="shared" si="111"/>
        <v>0</v>
      </c>
      <c r="AJ216" s="43">
        <f t="shared" si="128"/>
        <v>0</v>
      </c>
      <c r="AK216" s="43">
        <f t="shared" si="112"/>
        <v>0</v>
      </c>
      <c r="AL216" s="43">
        <f t="shared" si="129"/>
        <v>0</v>
      </c>
      <c r="AM216" s="502">
        <f t="shared" si="113"/>
        <v>0</v>
      </c>
      <c r="AN216" s="43">
        <f t="shared" si="130"/>
        <v>0</v>
      </c>
      <c r="AO216" s="43">
        <f t="shared" si="114"/>
        <v>0</v>
      </c>
      <c r="AP216" s="503">
        <f t="shared" si="131"/>
        <v>0</v>
      </c>
    </row>
    <row r="217" spans="11:42">
      <c r="K217" s="522">
        <f t="shared" si="115"/>
        <v>203</v>
      </c>
      <c r="L217" s="502">
        <f t="shared" si="116"/>
        <v>0</v>
      </c>
      <c r="M217" s="43">
        <f t="shared" si="100"/>
        <v>-2</v>
      </c>
      <c r="N217" s="43">
        <f t="shared" si="117"/>
        <v>0</v>
      </c>
      <c r="O217" s="502">
        <f t="shared" si="101"/>
        <v>0</v>
      </c>
      <c r="P217" s="43">
        <f t="shared" si="118"/>
        <v>0</v>
      </c>
      <c r="Q217" s="43">
        <f t="shared" si="102"/>
        <v>0</v>
      </c>
      <c r="R217" s="503">
        <f t="shared" si="119"/>
        <v>0</v>
      </c>
      <c r="S217" s="502">
        <f t="shared" si="103"/>
        <v>0</v>
      </c>
      <c r="T217" s="43">
        <f t="shared" si="120"/>
        <v>0</v>
      </c>
      <c r="U217" s="43">
        <f t="shared" si="104"/>
        <v>0</v>
      </c>
      <c r="V217" s="503">
        <f t="shared" si="121"/>
        <v>10</v>
      </c>
      <c r="W217" s="502">
        <f t="shared" si="105"/>
        <v>0</v>
      </c>
      <c r="X217" s="43">
        <f t="shared" si="122"/>
        <v>0</v>
      </c>
      <c r="Y217" s="43">
        <f t="shared" si="106"/>
        <v>0</v>
      </c>
      <c r="Z217" s="503">
        <f t="shared" si="123"/>
        <v>10</v>
      </c>
      <c r="AA217" s="43">
        <f t="shared" si="107"/>
        <v>0</v>
      </c>
      <c r="AB217" s="43">
        <f t="shared" si="124"/>
        <v>0</v>
      </c>
      <c r="AC217" s="43">
        <f t="shared" si="108"/>
        <v>0</v>
      </c>
      <c r="AD217" s="43">
        <f t="shared" si="125"/>
        <v>0</v>
      </c>
      <c r="AE217" s="502">
        <f t="shared" si="109"/>
        <v>0</v>
      </c>
      <c r="AF217" s="43">
        <f t="shared" si="126"/>
        <v>0</v>
      </c>
      <c r="AG217" s="43">
        <f t="shared" si="110"/>
        <v>0</v>
      </c>
      <c r="AH217" s="503">
        <f t="shared" si="127"/>
        <v>0</v>
      </c>
      <c r="AI217" s="43">
        <f t="shared" si="111"/>
        <v>0</v>
      </c>
      <c r="AJ217" s="43">
        <f t="shared" si="128"/>
        <v>0</v>
      </c>
      <c r="AK217" s="43">
        <f t="shared" si="112"/>
        <v>0</v>
      </c>
      <c r="AL217" s="43">
        <f t="shared" si="129"/>
        <v>0</v>
      </c>
      <c r="AM217" s="502">
        <f t="shared" si="113"/>
        <v>0</v>
      </c>
      <c r="AN217" s="43">
        <f t="shared" si="130"/>
        <v>0</v>
      </c>
      <c r="AO217" s="43">
        <f t="shared" si="114"/>
        <v>0</v>
      </c>
      <c r="AP217" s="503">
        <f t="shared" si="131"/>
        <v>0</v>
      </c>
    </row>
    <row r="218" spans="11:42">
      <c r="K218" s="522">
        <f t="shared" si="115"/>
        <v>204</v>
      </c>
      <c r="L218" s="502">
        <f t="shared" si="116"/>
        <v>0</v>
      </c>
      <c r="M218" s="43">
        <f t="shared" si="100"/>
        <v>-2</v>
      </c>
      <c r="N218" s="43">
        <f t="shared" si="117"/>
        <v>0</v>
      </c>
      <c r="O218" s="502">
        <f t="shared" si="101"/>
        <v>0</v>
      </c>
      <c r="P218" s="43">
        <f t="shared" si="118"/>
        <v>0</v>
      </c>
      <c r="Q218" s="43">
        <f t="shared" si="102"/>
        <v>0</v>
      </c>
      <c r="R218" s="503">
        <f t="shared" si="119"/>
        <v>0</v>
      </c>
      <c r="S218" s="502">
        <f t="shared" si="103"/>
        <v>0</v>
      </c>
      <c r="T218" s="43">
        <f t="shared" si="120"/>
        <v>0</v>
      </c>
      <c r="U218" s="43">
        <f t="shared" si="104"/>
        <v>0</v>
      </c>
      <c r="V218" s="503">
        <f t="shared" si="121"/>
        <v>10</v>
      </c>
      <c r="W218" s="502">
        <f t="shared" si="105"/>
        <v>0</v>
      </c>
      <c r="X218" s="43">
        <f t="shared" si="122"/>
        <v>0</v>
      </c>
      <c r="Y218" s="43">
        <f t="shared" si="106"/>
        <v>0</v>
      </c>
      <c r="Z218" s="503">
        <f t="shared" si="123"/>
        <v>10</v>
      </c>
      <c r="AA218" s="43">
        <f t="shared" si="107"/>
        <v>0</v>
      </c>
      <c r="AB218" s="43">
        <f t="shared" si="124"/>
        <v>0</v>
      </c>
      <c r="AC218" s="43">
        <f t="shared" si="108"/>
        <v>0</v>
      </c>
      <c r="AD218" s="43">
        <f t="shared" si="125"/>
        <v>0</v>
      </c>
      <c r="AE218" s="502">
        <f t="shared" si="109"/>
        <v>0</v>
      </c>
      <c r="AF218" s="43">
        <f t="shared" si="126"/>
        <v>0</v>
      </c>
      <c r="AG218" s="43">
        <f t="shared" si="110"/>
        <v>0</v>
      </c>
      <c r="AH218" s="503">
        <f t="shared" si="127"/>
        <v>0</v>
      </c>
      <c r="AI218" s="43">
        <f t="shared" si="111"/>
        <v>0</v>
      </c>
      <c r="AJ218" s="43">
        <f t="shared" si="128"/>
        <v>0</v>
      </c>
      <c r="AK218" s="43">
        <f t="shared" si="112"/>
        <v>0</v>
      </c>
      <c r="AL218" s="43">
        <f t="shared" si="129"/>
        <v>0</v>
      </c>
      <c r="AM218" s="502">
        <f t="shared" si="113"/>
        <v>0</v>
      </c>
      <c r="AN218" s="43">
        <f t="shared" si="130"/>
        <v>0</v>
      </c>
      <c r="AO218" s="43">
        <f t="shared" si="114"/>
        <v>0</v>
      </c>
      <c r="AP218" s="503">
        <f t="shared" si="131"/>
        <v>0</v>
      </c>
    </row>
    <row r="219" spans="11:42">
      <c r="K219" s="522">
        <f t="shared" si="115"/>
        <v>205</v>
      </c>
      <c r="L219" s="502">
        <f t="shared" si="116"/>
        <v>0</v>
      </c>
      <c r="M219" s="43">
        <f t="shared" si="100"/>
        <v>-2</v>
      </c>
      <c r="N219" s="43">
        <f t="shared" si="117"/>
        <v>0</v>
      </c>
      <c r="O219" s="502">
        <f t="shared" si="101"/>
        <v>0</v>
      </c>
      <c r="P219" s="43">
        <f t="shared" si="118"/>
        <v>0</v>
      </c>
      <c r="Q219" s="43">
        <f t="shared" si="102"/>
        <v>0</v>
      </c>
      <c r="R219" s="503">
        <f t="shared" si="119"/>
        <v>0</v>
      </c>
      <c r="S219" s="502">
        <f t="shared" si="103"/>
        <v>0</v>
      </c>
      <c r="T219" s="43">
        <f t="shared" si="120"/>
        <v>0</v>
      </c>
      <c r="U219" s="43">
        <f t="shared" si="104"/>
        <v>0</v>
      </c>
      <c r="V219" s="503">
        <f t="shared" si="121"/>
        <v>10</v>
      </c>
      <c r="W219" s="502">
        <f t="shared" si="105"/>
        <v>0</v>
      </c>
      <c r="X219" s="43">
        <f t="shared" si="122"/>
        <v>0</v>
      </c>
      <c r="Y219" s="43">
        <f t="shared" si="106"/>
        <v>0</v>
      </c>
      <c r="Z219" s="503">
        <f t="shared" si="123"/>
        <v>10</v>
      </c>
      <c r="AA219" s="43">
        <f t="shared" si="107"/>
        <v>0</v>
      </c>
      <c r="AB219" s="43">
        <f t="shared" si="124"/>
        <v>0</v>
      </c>
      <c r="AC219" s="43">
        <f t="shared" si="108"/>
        <v>0</v>
      </c>
      <c r="AD219" s="43">
        <f t="shared" si="125"/>
        <v>0</v>
      </c>
      <c r="AE219" s="502">
        <f t="shared" si="109"/>
        <v>0</v>
      </c>
      <c r="AF219" s="43">
        <f t="shared" si="126"/>
        <v>0</v>
      </c>
      <c r="AG219" s="43">
        <f t="shared" si="110"/>
        <v>0</v>
      </c>
      <c r="AH219" s="503">
        <f t="shared" si="127"/>
        <v>0</v>
      </c>
      <c r="AI219" s="43">
        <f t="shared" si="111"/>
        <v>0</v>
      </c>
      <c r="AJ219" s="43">
        <f t="shared" si="128"/>
        <v>0</v>
      </c>
      <c r="AK219" s="43">
        <f t="shared" si="112"/>
        <v>0</v>
      </c>
      <c r="AL219" s="43">
        <f t="shared" si="129"/>
        <v>0</v>
      </c>
      <c r="AM219" s="502">
        <f t="shared" si="113"/>
        <v>0</v>
      </c>
      <c r="AN219" s="43">
        <f t="shared" si="130"/>
        <v>0</v>
      </c>
      <c r="AO219" s="43">
        <f t="shared" si="114"/>
        <v>0</v>
      </c>
      <c r="AP219" s="503">
        <f t="shared" si="131"/>
        <v>0</v>
      </c>
    </row>
    <row r="220" spans="11:42">
      <c r="K220" s="522">
        <f t="shared" si="115"/>
        <v>206</v>
      </c>
      <c r="L220" s="502">
        <f t="shared" si="116"/>
        <v>0</v>
      </c>
      <c r="M220" s="43">
        <f t="shared" si="100"/>
        <v>-2</v>
      </c>
      <c r="N220" s="43">
        <f t="shared" si="117"/>
        <v>0</v>
      </c>
      <c r="O220" s="502">
        <f t="shared" si="101"/>
        <v>0</v>
      </c>
      <c r="P220" s="43">
        <f t="shared" si="118"/>
        <v>0</v>
      </c>
      <c r="Q220" s="43">
        <f t="shared" si="102"/>
        <v>0</v>
      </c>
      <c r="R220" s="503">
        <f t="shared" si="119"/>
        <v>0</v>
      </c>
      <c r="S220" s="502">
        <f t="shared" si="103"/>
        <v>0</v>
      </c>
      <c r="T220" s="43">
        <f t="shared" si="120"/>
        <v>0</v>
      </c>
      <c r="U220" s="43">
        <f t="shared" si="104"/>
        <v>0</v>
      </c>
      <c r="V220" s="503">
        <f t="shared" si="121"/>
        <v>10</v>
      </c>
      <c r="W220" s="502">
        <f t="shared" si="105"/>
        <v>0</v>
      </c>
      <c r="X220" s="43">
        <f t="shared" si="122"/>
        <v>0</v>
      </c>
      <c r="Y220" s="43">
        <f t="shared" si="106"/>
        <v>0</v>
      </c>
      <c r="Z220" s="503">
        <f t="shared" si="123"/>
        <v>10</v>
      </c>
      <c r="AA220" s="43">
        <f t="shared" si="107"/>
        <v>0</v>
      </c>
      <c r="AB220" s="43">
        <f t="shared" si="124"/>
        <v>0</v>
      </c>
      <c r="AC220" s="43">
        <f t="shared" si="108"/>
        <v>0</v>
      </c>
      <c r="AD220" s="43">
        <f t="shared" si="125"/>
        <v>0</v>
      </c>
      <c r="AE220" s="502">
        <f t="shared" si="109"/>
        <v>0</v>
      </c>
      <c r="AF220" s="43">
        <f t="shared" si="126"/>
        <v>0</v>
      </c>
      <c r="AG220" s="43">
        <f t="shared" si="110"/>
        <v>0</v>
      </c>
      <c r="AH220" s="503">
        <f t="shared" si="127"/>
        <v>0</v>
      </c>
      <c r="AI220" s="43">
        <f t="shared" si="111"/>
        <v>0</v>
      </c>
      <c r="AJ220" s="43">
        <f t="shared" si="128"/>
        <v>0</v>
      </c>
      <c r="AK220" s="43">
        <f t="shared" si="112"/>
        <v>0</v>
      </c>
      <c r="AL220" s="43">
        <f t="shared" si="129"/>
        <v>0</v>
      </c>
      <c r="AM220" s="502">
        <f t="shared" si="113"/>
        <v>0</v>
      </c>
      <c r="AN220" s="43">
        <f t="shared" si="130"/>
        <v>0</v>
      </c>
      <c r="AO220" s="43">
        <f t="shared" si="114"/>
        <v>0</v>
      </c>
      <c r="AP220" s="503">
        <f t="shared" si="131"/>
        <v>0</v>
      </c>
    </row>
    <row r="221" spans="11:42">
      <c r="K221" s="522">
        <f t="shared" si="115"/>
        <v>207</v>
      </c>
      <c r="L221" s="502">
        <f t="shared" si="116"/>
        <v>0</v>
      </c>
      <c r="M221" s="43">
        <f t="shared" si="100"/>
        <v>-2</v>
      </c>
      <c r="N221" s="43">
        <f t="shared" si="117"/>
        <v>0</v>
      </c>
      <c r="O221" s="502">
        <f t="shared" si="101"/>
        <v>0</v>
      </c>
      <c r="P221" s="43">
        <f t="shared" si="118"/>
        <v>0</v>
      </c>
      <c r="Q221" s="43">
        <f t="shared" si="102"/>
        <v>0</v>
      </c>
      <c r="R221" s="503">
        <f t="shared" si="119"/>
        <v>0</v>
      </c>
      <c r="S221" s="502">
        <f t="shared" si="103"/>
        <v>0</v>
      </c>
      <c r="T221" s="43">
        <f t="shared" si="120"/>
        <v>0</v>
      </c>
      <c r="U221" s="43">
        <f t="shared" si="104"/>
        <v>0</v>
      </c>
      <c r="V221" s="503">
        <f t="shared" si="121"/>
        <v>10</v>
      </c>
      <c r="W221" s="502">
        <f t="shared" si="105"/>
        <v>0</v>
      </c>
      <c r="X221" s="43">
        <f t="shared" si="122"/>
        <v>0</v>
      </c>
      <c r="Y221" s="43">
        <f t="shared" si="106"/>
        <v>0</v>
      </c>
      <c r="Z221" s="503">
        <f t="shared" si="123"/>
        <v>10</v>
      </c>
      <c r="AA221" s="43">
        <f t="shared" si="107"/>
        <v>0</v>
      </c>
      <c r="AB221" s="43">
        <f t="shared" si="124"/>
        <v>0</v>
      </c>
      <c r="AC221" s="43">
        <f t="shared" si="108"/>
        <v>0</v>
      </c>
      <c r="AD221" s="43">
        <f t="shared" si="125"/>
        <v>0</v>
      </c>
      <c r="AE221" s="502">
        <f t="shared" si="109"/>
        <v>0</v>
      </c>
      <c r="AF221" s="43">
        <f t="shared" si="126"/>
        <v>0</v>
      </c>
      <c r="AG221" s="43">
        <f t="shared" si="110"/>
        <v>0</v>
      </c>
      <c r="AH221" s="503">
        <f t="shared" si="127"/>
        <v>0</v>
      </c>
      <c r="AI221" s="43">
        <f t="shared" si="111"/>
        <v>0</v>
      </c>
      <c r="AJ221" s="43">
        <f t="shared" si="128"/>
        <v>0</v>
      </c>
      <c r="AK221" s="43">
        <f t="shared" si="112"/>
        <v>0</v>
      </c>
      <c r="AL221" s="43">
        <f t="shared" si="129"/>
        <v>0</v>
      </c>
      <c r="AM221" s="502">
        <f t="shared" si="113"/>
        <v>0</v>
      </c>
      <c r="AN221" s="43">
        <f t="shared" si="130"/>
        <v>0</v>
      </c>
      <c r="AO221" s="43">
        <f t="shared" si="114"/>
        <v>0</v>
      </c>
      <c r="AP221" s="503">
        <f t="shared" si="131"/>
        <v>0</v>
      </c>
    </row>
    <row r="222" spans="11:42">
      <c r="K222" s="523">
        <f t="shared" si="115"/>
        <v>208</v>
      </c>
      <c r="L222" s="504">
        <f t="shared" si="116"/>
        <v>0</v>
      </c>
      <c r="M222" s="505">
        <f t="shared" si="100"/>
        <v>-2</v>
      </c>
      <c r="N222" s="505">
        <f t="shared" si="117"/>
        <v>0</v>
      </c>
      <c r="O222" s="504">
        <f t="shared" si="101"/>
        <v>0</v>
      </c>
      <c r="P222" s="505">
        <f t="shared" si="118"/>
        <v>0</v>
      </c>
      <c r="Q222" s="505">
        <f t="shared" si="102"/>
        <v>0</v>
      </c>
      <c r="R222" s="239">
        <f t="shared" si="119"/>
        <v>0</v>
      </c>
      <c r="S222" s="504">
        <f t="shared" si="103"/>
        <v>0</v>
      </c>
      <c r="T222" s="505">
        <f t="shared" si="120"/>
        <v>0</v>
      </c>
      <c r="U222" s="505">
        <f t="shared" si="104"/>
        <v>0</v>
      </c>
      <c r="V222" s="239">
        <f t="shared" si="121"/>
        <v>10</v>
      </c>
      <c r="W222" s="504">
        <f t="shared" si="105"/>
        <v>0</v>
      </c>
      <c r="X222" s="505">
        <f t="shared" si="122"/>
        <v>0</v>
      </c>
      <c r="Y222" s="505">
        <f t="shared" si="106"/>
        <v>0</v>
      </c>
      <c r="Z222" s="239">
        <f t="shared" si="123"/>
        <v>10</v>
      </c>
      <c r="AA222" s="505">
        <f t="shared" si="107"/>
        <v>0</v>
      </c>
      <c r="AB222" s="505">
        <f t="shared" si="124"/>
        <v>0</v>
      </c>
      <c r="AC222" s="505">
        <f t="shared" si="108"/>
        <v>0</v>
      </c>
      <c r="AD222" s="505">
        <f t="shared" si="125"/>
        <v>0</v>
      </c>
      <c r="AE222" s="504">
        <f t="shared" si="109"/>
        <v>0</v>
      </c>
      <c r="AF222" s="505">
        <f t="shared" si="126"/>
        <v>0</v>
      </c>
      <c r="AG222" s="505">
        <f t="shared" si="110"/>
        <v>0</v>
      </c>
      <c r="AH222" s="239">
        <f t="shared" si="127"/>
        <v>0</v>
      </c>
      <c r="AI222" s="505">
        <f t="shared" si="111"/>
        <v>0</v>
      </c>
      <c r="AJ222" s="505">
        <f t="shared" si="128"/>
        <v>0</v>
      </c>
      <c r="AK222" s="505">
        <f t="shared" si="112"/>
        <v>0</v>
      </c>
      <c r="AL222" s="505">
        <f t="shared" si="129"/>
        <v>0</v>
      </c>
      <c r="AM222" s="504">
        <f t="shared" si="113"/>
        <v>0</v>
      </c>
      <c r="AN222" s="505">
        <f t="shared" si="130"/>
        <v>0</v>
      </c>
      <c r="AO222" s="505">
        <f t="shared" si="114"/>
        <v>0</v>
      </c>
      <c r="AP222" s="239">
        <f t="shared" si="131"/>
        <v>0</v>
      </c>
    </row>
  </sheetData>
  <mergeCells count="10">
    <mergeCell ref="AJ13:AL13"/>
    <mergeCell ref="AN13:AP13"/>
    <mergeCell ref="A10:D10"/>
    <mergeCell ref="F10:I10"/>
    <mergeCell ref="L13:N13"/>
    <mergeCell ref="P13:R13"/>
    <mergeCell ref="T13:V13"/>
    <mergeCell ref="X13:Z13"/>
    <mergeCell ref="AB13:AD13"/>
    <mergeCell ref="AF13:AH13"/>
  </mergeCells>
  <conditionalFormatting sqref="K15:AP222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19</vt:i4>
      </vt:variant>
    </vt:vector>
  </HeadingPairs>
  <TitlesOfParts>
    <vt:vector size="32" baseType="lpstr">
      <vt:lpstr>Attributes</vt:lpstr>
      <vt:lpstr>Skills</vt:lpstr>
      <vt:lpstr>Ranks</vt:lpstr>
      <vt:lpstr>Weapons</vt:lpstr>
      <vt:lpstr>Systems</vt:lpstr>
      <vt:lpstr>Armor</vt:lpstr>
      <vt:lpstr>Chassis</vt:lpstr>
      <vt:lpstr>Power</vt:lpstr>
      <vt:lpstr>Heat</vt:lpstr>
      <vt:lpstr>Movement</vt:lpstr>
      <vt:lpstr>Terrain</vt:lpstr>
      <vt:lpstr>Mech Build</vt:lpstr>
      <vt:lpstr>Mech Test</vt:lpstr>
      <vt:lpstr>Armor_Select</vt:lpstr>
      <vt:lpstr>Armortable</vt:lpstr>
      <vt:lpstr>Battlecomputer</vt:lpstr>
      <vt:lpstr>Body_Parts</vt:lpstr>
      <vt:lpstr>Chassis</vt:lpstr>
      <vt:lpstr>DCS</vt:lpstr>
      <vt:lpstr>ECM</vt:lpstr>
      <vt:lpstr>Engine</vt:lpstr>
      <vt:lpstr>Flare</vt:lpstr>
      <vt:lpstr>Heatregulator</vt:lpstr>
      <vt:lpstr>Jump</vt:lpstr>
      <vt:lpstr>Life</vt:lpstr>
      <vt:lpstr>Location</vt:lpstr>
      <vt:lpstr>Maxarmor</vt:lpstr>
      <vt:lpstr>Maxslots</vt:lpstr>
      <vt:lpstr>Scanner</vt:lpstr>
      <vt:lpstr>Shield</vt:lpstr>
      <vt:lpstr>Weapons</vt:lpstr>
      <vt:lpstr>Weapontable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Tables v1.2.1</dc:title>
  <dc:subject>Titans of Steel: Warring Suns</dc:subject>
  <dc:creator>Diogo Gomes (Iceman)</dc:creator>
  <cp:lastModifiedBy>Your User Name</cp:lastModifiedBy>
  <cp:lastPrinted>2003-04-30T19:10:51Z</cp:lastPrinted>
  <dcterms:created xsi:type="dcterms:W3CDTF">2000-10-10T22:54:15Z</dcterms:created>
  <dcterms:modified xsi:type="dcterms:W3CDTF">2010-09-16T21:27:56Z</dcterms:modified>
</cp:coreProperties>
</file>